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4100" windowHeight="8325" tabRatio="907" activeTab="5"/>
  </bookViews>
  <sheets>
    <sheet name="Biểu 01" sheetId="1" r:id="rId1"/>
    <sheet name="Biểu 02" sheetId="2" r:id="rId2"/>
    <sheet name="Biểu 03" sheetId="3" r:id="rId3"/>
    <sheet name="Biểu 04" sheetId="4" r:id="rId4"/>
    <sheet name="Biểu 05" sheetId="5" r:id="rId5"/>
    <sheet name="Biểu 06" sheetId="6" r:id="rId6"/>
  </sheets>
  <externalReferences>
    <externalReference r:id="rId9"/>
  </externalReferences>
  <definedNames>
    <definedName name="_xlnm.Print_Titles" localSheetId="2">'Biểu 03'!$5:$6</definedName>
    <definedName name="_xlnm.Print_Titles" localSheetId="3">'Biểu 04'!$6:$7</definedName>
    <definedName name="_xlnm.Print_Titles" localSheetId="4">'Biểu 05'!$5:$5</definedName>
  </definedNames>
  <calcPr fullCalcOnLoad="1"/>
</workbook>
</file>

<file path=xl/sharedStrings.xml><?xml version="1.0" encoding="utf-8"?>
<sst xmlns="http://schemas.openxmlformats.org/spreadsheetml/2006/main" count="693" uniqueCount="289">
  <si>
    <t>Thu phí - lệ phí</t>
  </si>
  <si>
    <t xml:space="preserve"> - Kinh phí chi công an viên bản, tiểu khu </t>
  </si>
  <si>
    <t xml:space="preserve"> - Ban Chăm sóc bảo vệ sức khỏe huyện</t>
  </si>
  <si>
    <t xml:space="preserve"> - Trích quỹ thi đua khen thưởng</t>
  </si>
  <si>
    <t xml:space="preserve"> - Kinh phí chi thường xuyên Y tế xã</t>
  </si>
  <si>
    <t xml:space="preserve"> - Kinh phí thực hiện chính sách Y tế bản</t>
  </si>
  <si>
    <t xml:space="preserve"> - KP thực hiện cuộc VĐTD ĐKXD ĐS dân cư</t>
  </si>
  <si>
    <t xml:space="preserve"> - Kinh phí thực hiện chính sách phòng chống ma tuý</t>
  </si>
  <si>
    <t xml:space="preserve"> - Kinh phí hỗ trợ các đơn vị đạt tiêu chuẩn không có ma tuý</t>
  </si>
  <si>
    <t xml:space="preserve"> - KP chỉ đạo "Học tập và làm theo tấm gương đạo đức HCM"</t>
  </si>
  <si>
    <t>Kinh phí cuộc vận động TD ĐKXD ĐSVH khu dân cư</t>
  </si>
  <si>
    <t>Kinh phí hỗ trợ đội văn nghệ bản hoạt động thường xuyên</t>
  </si>
  <si>
    <t>Kinh phí cán bộ, công chức xã</t>
  </si>
  <si>
    <t>Chi thanh tra nhân dân</t>
  </si>
  <si>
    <t>Hỗ trợ xăng dầu chạy máy nổ TTTH của các bản ĐBKK</t>
  </si>
  <si>
    <t xml:space="preserve"> - Hỗ trợ túi thuốc y tế bản ĐBKK</t>
  </si>
  <si>
    <t>Đơn vị tính: Triệu đồng</t>
  </si>
  <si>
    <t>STT</t>
  </si>
  <si>
    <t>Tổng số</t>
  </si>
  <si>
    <t>I</t>
  </si>
  <si>
    <t>Lệ phí trước bạ</t>
  </si>
  <si>
    <t>Thu khác ngân sách</t>
  </si>
  <si>
    <t>II</t>
  </si>
  <si>
    <t>III</t>
  </si>
  <si>
    <t xml:space="preserve">Bổ sung cân đối </t>
  </si>
  <si>
    <t>Nội dung thu</t>
  </si>
  <si>
    <t>Trong đó</t>
  </si>
  <si>
    <t>Ngân sách tỉnh</t>
  </si>
  <si>
    <t>Ngân sách huyện</t>
  </si>
  <si>
    <t>Thị trấn</t>
  </si>
  <si>
    <t>Bó Sinh</t>
  </si>
  <si>
    <t>Chiềng Phung</t>
  </si>
  <si>
    <t>Chiềng En</t>
  </si>
  <si>
    <t>Mường Lầm</t>
  </si>
  <si>
    <t>Nậm Ty</t>
  </si>
  <si>
    <t>Đứa Mòn</t>
  </si>
  <si>
    <t>Yên Hưng</t>
  </si>
  <si>
    <t>Chiềng Sơ</t>
  </si>
  <si>
    <t>Nà Nghịu</t>
  </si>
  <si>
    <t>Nậm Mằn</t>
  </si>
  <si>
    <t>Chiềng Khoong</t>
  </si>
  <si>
    <t>Chiềng Cang</t>
  </si>
  <si>
    <t>Huổi Một</t>
  </si>
  <si>
    <t>Mường Sai</t>
  </si>
  <si>
    <t>Mường Cai</t>
  </si>
  <si>
    <t>Mường Hung</t>
  </si>
  <si>
    <t>Chiềng Khương</t>
  </si>
  <si>
    <t>Nội dung</t>
  </si>
  <si>
    <t>Từ nguồn thu cấp quyền sử dụng đất</t>
  </si>
  <si>
    <t>Chi đầu tư XDCB tập trung</t>
  </si>
  <si>
    <t>Chi sự nghiệp kinh tế</t>
  </si>
  <si>
    <t>Chi đảm bảo xã hội</t>
  </si>
  <si>
    <t>Chi quản lý hành chính</t>
  </si>
  <si>
    <t>Chi khác ngân sách</t>
  </si>
  <si>
    <t>Dự phòng ngân sách huyện, xã, thị trấn</t>
  </si>
  <si>
    <t>Trong đó: Dự phòng ngân sách cấp huyện</t>
  </si>
  <si>
    <t xml:space="preserve"> - Chi Sự nghiệp giao thông, công nghiệp</t>
  </si>
  <si>
    <t xml:space="preserve"> - Kinh phí thực hiện trợ cấp hưu xã</t>
  </si>
  <si>
    <t xml:space="preserve"> - Kinh phí hoạt động trung tâm giáo dục lao động huyện</t>
  </si>
  <si>
    <t>a</t>
  </si>
  <si>
    <t>b</t>
  </si>
  <si>
    <t xml:space="preserve"> - Kinh phí phổ biến tuyên truyền pháp luật </t>
  </si>
  <si>
    <t>e</t>
  </si>
  <si>
    <t xml:space="preserve"> - Kinh phí cuộc VĐTDDKXD ĐS khu dân cư</t>
  </si>
  <si>
    <t xml:space="preserve"> - Kinh phí mua sắm TSCĐ các đoàn thể, hội cấp huyện</t>
  </si>
  <si>
    <t>Các khoản chi thường xuyên cấp xã</t>
  </si>
  <si>
    <t xml:space="preserve"> - Chi đảm bảo an toàn giao thông</t>
  </si>
  <si>
    <t>Pú Bẩu</t>
  </si>
  <si>
    <t xml:space="preserve"> - Tăng kinh phí hoạt động MTTQ và các đoàn thể</t>
  </si>
  <si>
    <t xml:space="preserve"> - Kinh phí chi thường xuyên</t>
  </si>
  <si>
    <t>Ghi chú</t>
  </si>
  <si>
    <t xml:space="preserve"> - Chi thường xuyên</t>
  </si>
  <si>
    <t>Đơn vị tính: Nghìn đồng</t>
  </si>
  <si>
    <t xml:space="preserve"> - Thuế Môn bài</t>
  </si>
  <si>
    <t xml:space="preserve"> - Thuế giá trị gia tăng</t>
  </si>
  <si>
    <t xml:space="preserve"> - Thuế thu nhập doanh nghiệp</t>
  </si>
  <si>
    <t xml:space="preserve"> - Thuế Tài nguyên</t>
  </si>
  <si>
    <t xml:space="preserve">                Dự phòng ngân sách xã, thị trấn</t>
  </si>
  <si>
    <t>Thu từ XNQD Trung ương</t>
  </si>
  <si>
    <t xml:space="preserve"> - Thu khác </t>
  </si>
  <si>
    <t>Thu cấp quyền sử dụng đất</t>
  </si>
  <si>
    <t xml:space="preserve"> Chi sự nghiệp Giáo dục</t>
  </si>
  <si>
    <t>Chi sự nghiệp Y tế phòng chống dịch</t>
  </si>
  <si>
    <t>Chi Trung tâm chính trị</t>
  </si>
  <si>
    <t>Ngân sách xã</t>
  </si>
  <si>
    <t xml:space="preserve">Tổng số </t>
  </si>
  <si>
    <t>Thu khác NS</t>
  </si>
  <si>
    <t>Tỷ lệ %</t>
  </si>
  <si>
    <t xml:space="preserve"> - Chi sự nghiệp kinh tế khác</t>
  </si>
  <si>
    <t>Chi cục thuế</t>
  </si>
  <si>
    <t>IV</t>
  </si>
  <si>
    <t>V</t>
  </si>
  <si>
    <t>VI</t>
  </si>
  <si>
    <t>VIII</t>
  </si>
  <si>
    <t>Nội dung chi</t>
  </si>
  <si>
    <t>Chi trả chính sách y tế bản</t>
  </si>
  <si>
    <t>Sinh hoạt phí HĐND xã</t>
  </si>
  <si>
    <t>Chi giám sát cộng đồng</t>
  </si>
  <si>
    <t>Tên xã, thị trấn</t>
  </si>
  <si>
    <t>Số bổ sung cân đối từ ngân sách huyện cho ngân sách xã</t>
  </si>
  <si>
    <t>Chi theo mục tiêu</t>
  </si>
  <si>
    <t>Bổ sung CĐNS</t>
  </si>
  <si>
    <t>Đơn vị: Nghìn đồng</t>
  </si>
  <si>
    <t>Thu ngân sách trên địa bàn (điều tiết)</t>
  </si>
  <si>
    <t xml:space="preserve"> - Chi sự nghiệp kiến thiết thị chính</t>
  </si>
  <si>
    <t xml:space="preserve"> - Chi sự nghiệp môi trường</t>
  </si>
  <si>
    <t xml:space="preserve"> - Chi đảm bảo xã hội</t>
  </si>
  <si>
    <t>Kinh phí Huyện ủy</t>
  </si>
  <si>
    <t xml:space="preserve"> - Kinh phí mua sắm, sửa chữa tài sản</t>
  </si>
  <si>
    <t>Thu tiền thuê đất</t>
  </si>
  <si>
    <t>Kinh phí đối với cán bộ bản, tiểu khu</t>
  </si>
  <si>
    <t>Kinh phí công tác biên giới, bảo vệ mốc giới</t>
  </si>
  <si>
    <t xml:space="preserve"> - Chi phát triển giao thông nông thôn</t>
  </si>
  <si>
    <t xml:space="preserve"> - Kinh phí hoạt động của Trung tâm giáo dục cộng đồng</t>
  </si>
  <si>
    <t>Chi sự nghiệp truyền thanh truyền hình</t>
  </si>
  <si>
    <t>Hỗ trợ các hoạt động văn hoá nhân ngày Đại đoàn kết toàn dân</t>
  </si>
  <si>
    <t>Kinh phí Ban chỉ đạo xây dựng nông thôn mới</t>
  </si>
  <si>
    <t xml:space="preserve"> - Kinh phí đào tạo, bồi dưỡng</t>
  </si>
  <si>
    <t>Hỗ trợ thực hiện nhiệm vụ khác NS tỉnh</t>
  </si>
  <si>
    <t xml:space="preserve"> - KP tuyên truyền kỷ niệm các ngày lễ lớn…</t>
  </si>
  <si>
    <t xml:space="preserve"> - Kinh phí mua trang thiết bị y tế</t>
  </si>
  <si>
    <t xml:space="preserve"> - Kinh phí giải quyết tranh chấp đất đai</t>
  </si>
  <si>
    <t xml:space="preserve"> + Chi sự nghiệp Nông nghiệp</t>
  </si>
  <si>
    <t xml:space="preserve"> + Chi sự nghiệp Lâm nghiệp</t>
  </si>
  <si>
    <t>Kinh phí hoạt động của Trung tâm học tập cộng đồng</t>
  </si>
  <si>
    <t>Chế độ đối với người có uy tín trong đồng bào dân tộc thiểu số theo Quyết định số 18/QĐ-TTg</t>
  </si>
  <si>
    <t>KP thăm hỏi đối tượng chính sách nhân dịp tết nguyên đán</t>
  </si>
  <si>
    <t xml:space="preserve">               + Đầu tư các dự án</t>
  </si>
  <si>
    <t>Chia theo 2 cấp ngân sách</t>
  </si>
  <si>
    <t>Kinh phí cán bộ không chuyên trách cấp xã, thị trấn</t>
  </si>
  <si>
    <t>Thu bổ sung từ ngân sách cấp trên</t>
  </si>
  <si>
    <t xml:space="preserve"> - Các chế độ, chính sách giáo viên tăng thêm SN Giáo dục</t>
  </si>
  <si>
    <t xml:space="preserve"> TĐó: Kinh phí bảo vệ rừng mùa khô hanh</t>
  </si>
  <si>
    <t>Trong đó: + Kinh phí công tác quy hoạch, giao đất, kiểm kê đất đai</t>
  </si>
  <si>
    <t>KP thực hiện cuộc VĐTD ĐKXD ĐS khu dân cư</t>
  </si>
  <si>
    <t>Thuế sử dụng đất phi nông nghiệp</t>
  </si>
  <si>
    <t>Chi trợ cấp Hưu cán bộ xã</t>
  </si>
  <si>
    <t>Chi công an viên</t>
  </si>
  <si>
    <t>VII</t>
  </si>
  <si>
    <t>Kinh phí hoạt động BCĐ Phòng chống ma túy</t>
  </si>
  <si>
    <t xml:space="preserve"> - Chi An ninh - Quốc phòng khác</t>
  </si>
  <si>
    <t>Chi An ninh - Quốc phòng</t>
  </si>
  <si>
    <t xml:space="preserve"> - Bổ sung kinh phí công tác đối ngoại ngoài định mức </t>
  </si>
  <si>
    <t>Hỗ trợ đội văn nghệ bản hoạt động thường xuyên</t>
  </si>
  <si>
    <t xml:space="preserve"> - Kinh phí phụ cấp cấp ủy bản, tiểu khu, tổ dân phố</t>
  </si>
  <si>
    <t>Chi công tác đối ngoại</t>
  </si>
  <si>
    <t>Sửa chữa tài sản cố định</t>
  </si>
  <si>
    <t>Tiết kiệm chi CCTL</t>
  </si>
  <si>
    <t xml:space="preserve">  - Trong tổng số thu trên địa bàn chưa bao gồm:</t>
  </si>
  <si>
    <t xml:space="preserve">  + Các khoản thu đóng góp, ủng hộ của các tổ chức, doanh nghiệp và cá nhân.</t>
  </si>
  <si>
    <t>Thuế thu nhập cá nhân</t>
  </si>
  <si>
    <t xml:space="preserve"> - Trợ cấp nước sinh hoạt theo Nghị quyết số 93/2014/NQ-HĐND</t>
  </si>
  <si>
    <t xml:space="preserve"> - Kinh phí hỗ trợ cước vận chuyển theo Quyết định số 36/QĐ-TTg</t>
  </si>
  <si>
    <t xml:space="preserve"> - Kinh phí thực hiện chính sách Nghị quyết số 82/2014/NQ-HĐND</t>
  </si>
  <si>
    <t xml:space="preserve">      + Kinh phí thực hiện chính sách phòng chống ma tuý</t>
  </si>
  <si>
    <t xml:space="preserve">      + Thăm hỏi đối tượng chính sách nhân dịp tết nguyên đán </t>
  </si>
  <si>
    <t xml:space="preserve">      + KP thăm hỏi đối tượng chính sách nhân ngày 27/7</t>
  </si>
  <si>
    <t xml:space="preserve">      + Chi đảm bảo xã hội khác</t>
  </si>
  <si>
    <t xml:space="preserve">      + Dự phòng đảm bảo xã hội</t>
  </si>
  <si>
    <t>Chi sự nghiệp Môi trường</t>
  </si>
  <si>
    <t>Kinh phí công tác hoạt động phòng cháy, chữa cháy</t>
  </si>
  <si>
    <t>Kinh phí cuộc vận động toàn dân cấp xã</t>
  </si>
  <si>
    <t xml:space="preserve"> - KP hỗ trợ đầu tư XD thiết chế văn hoá cơ sở</t>
  </si>
  <si>
    <t xml:space="preserve"> - KP thực hiện Luật DQTV; Tập huấn DGQP đối tượng 3,4</t>
  </si>
  <si>
    <t>DỰ TOÁN THU NGÂN SÁCH ĐỊA PHƯƠNG NĂM 2016</t>
  </si>
  <si>
    <t>Dự toán tỉnh giao</t>
  </si>
  <si>
    <t>UBND các xã, thị trấn</t>
  </si>
  <si>
    <t xml:space="preserve">  + Thu học phí của sự nghiệp giáo dục phải quản lý qua NSNN: 1.350 triệu đồng.</t>
  </si>
  <si>
    <t xml:space="preserve"> - Kinh phí mua sắm trang thiết bị</t>
  </si>
  <si>
    <t xml:space="preserve"> - Kinh phí sửa chữa trường lớp học</t>
  </si>
  <si>
    <t xml:space="preserve"> - Trung tâm dạy nghề huyện</t>
  </si>
  <si>
    <t xml:space="preserve"> - KP sửa chữa hệ thống xử lý chất thải lỏng tại Bệnh viện Đa khoa huyện Sông Mã</t>
  </si>
  <si>
    <t xml:space="preserve">      + Dự phòng kinh phí phòng, chống ma túy</t>
  </si>
  <si>
    <t xml:space="preserve"> - KP hỗ trợ tiền điện cho hộ nghèo, hộ chính sách xã hội</t>
  </si>
  <si>
    <t xml:space="preserve">  - Kinh phí bầu cử HĐND</t>
  </si>
  <si>
    <t xml:space="preserve">  - KP triển khai phầm mềm, bồi dưỡng tập huấn đăng ký, quản lý hộ tịch</t>
  </si>
  <si>
    <t xml:space="preserve"> - Sinh hoạt phí đại biểu HĐND</t>
  </si>
  <si>
    <t xml:space="preserve"> - Kinh phí hoạt động của HĐND</t>
  </si>
  <si>
    <t xml:space="preserve"> - Kinh phí chuyển hóa địa bàn trọng điểm, phức tạp về ANTT</t>
  </si>
  <si>
    <t xml:space="preserve"> - Hỗ trợ đồn biên phòng Mường Cai</t>
  </si>
  <si>
    <t xml:space="preserve"> - Hỗ trợ đồn biên phòng Chiềng Khương</t>
  </si>
  <si>
    <t>DỰ TOÁN CHI NGÂN SÁCH ĐỊA PHƯƠNG NĂM 2016</t>
  </si>
  <si>
    <t>Dự toán tỉnh giao năm 2016</t>
  </si>
  <si>
    <t>Dự toán huyện giao năm 2016</t>
  </si>
  <si>
    <t>Chi Sự nghiệp giao thông, công nghiệp</t>
  </si>
  <si>
    <t>Chi an ninh - Quốc phòng (Phụ cấp, huấn luyện DQTV, GDQP đối tượng 4, 5)</t>
  </si>
  <si>
    <t>Mua sắm tài sản cố định; Phần mềm kế toán, quản lý tài sản, phần mềm quản lý hộ tịch</t>
  </si>
  <si>
    <t>Kinh phí tuyên truyền giáo dục pháp luật, hòa giải cơ sở, chuẩn tiếp cận pháp luật và tủ sách pháp luật</t>
  </si>
  <si>
    <t>Kinh phí phụ cấp cộng tác viên xã hội</t>
  </si>
  <si>
    <t>Kinh phí bầu cử hội đồng nhân dân các cấp</t>
  </si>
  <si>
    <t>Các khoản chi còn lại: (Bao gồm:  Hoạt động HĐND, KP khen thưởng,  Công tác phí, họp HĐND xã, Hội nghị, Đại hội Hội Cựu chiến binh, Đại hội hội LHPN, VPP, chi khác...)</t>
  </si>
  <si>
    <t>Kinh phí thực hiện các chế độ, nhiệm vụ khác</t>
  </si>
  <si>
    <t>DỰ TOÁN BỔ SUNG TRỢ CẤP CÂN ĐỐI NGÂN SÁCH CHO CÁC XÃ, THỊ TRẤN NĂM 2016</t>
  </si>
  <si>
    <t xml:space="preserve"> - KP tiết kiệm 10% chi thường xuyên</t>
  </si>
  <si>
    <t>c</t>
  </si>
  <si>
    <t>d</t>
  </si>
  <si>
    <t xml:space="preserve"> - KP thực hiện các chế độ, nhiệm vụ khác</t>
  </si>
  <si>
    <t>KP tiết kiệm 10% chi thường xuyên</t>
  </si>
  <si>
    <t xml:space="preserve"> - Kinh phí mua sắm tài sản </t>
  </si>
  <si>
    <t>Dự toán huyện giao</t>
  </si>
  <si>
    <t xml:space="preserve"> DỰ TOÁN THU NGÂN SÁCH NĂM 2016 CỦA CÁC XÃ, THỊ TRẤN</t>
  </si>
  <si>
    <t>DỰ TOÁN CHI NGÂN SÁCH XÃ, THỊ TRẤN NĂM 2016</t>
  </si>
  <si>
    <t>Tổng dự toán</t>
  </si>
  <si>
    <t>Biểu số 01</t>
  </si>
  <si>
    <t>(Kèm theo Nghị quyết số 85/NQ-HĐND ngày 18 tháng 12 năm 2015 của HĐND huyện Sông Mã)</t>
  </si>
  <si>
    <t>THU NGÂN SÁCH TRÊN ĐỊA BÀN</t>
  </si>
  <si>
    <t>TỔNG CỘNG</t>
  </si>
  <si>
    <t>Thu từ XNQD Địa phương</t>
  </si>
  <si>
    <t xml:space="preserve">- Thu khác </t>
  </si>
  <si>
    <t>BỔ SUNG TỪ NGÂN SÁCH TỈNH</t>
  </si>
  <si>
    <t xml:space="preserve">          Ghi chú: </t>
  </si>
  <si>
    <t xml:space="preserve">  + Thu phí chợ; thu sự nghiệp của các đơn vị sự nghiệp.</t>
  </si>
  <si>
    <t>Biểu số 02</t>
  </si>
  <si>
    <t>TỔNG THU NGÂN SÁCH TRÊN ĐỊA BÀN</t>
  </si>
  <si>
    <t>Thu từ DNNN Địa phương</t>
  </si>
  <si>
    <t>Thuế CTN - dịch vụ ngoài quốc doanh</t>
  </si>
  <si>
    <t>Biểu số 03</t>
  </si>
  <si>
    <t>CHI ĐẦU TƯ XÂY DỰNG CƠ BẢN</t>
  </si>
  <si>
    <t>CHI THƯỜNG XUYÊN</t>
  </si>
  <si>
    <t xml:space="preserve"> - Chi Sự nghiệp Nông - Lâm nghiệp</t>
  </si>
  <si>
    <t xml:space="preserve"> - Kinh phí thực hiện Nghị định số 67/NĐ-CP</t>
  </si>
  <si>
    <t xml:space="preserve"> - Kinh phí sử dụng đất trồng lúa theo Nghị định số 35/2015/NĐ-CP</t>
  </si>
  <si>
    <t xml:space="preserve"> - Kinh phí thực hiện Nghị quyết số 115/2015/HĐND</t>
  </si>
  <si>
    <t xml:space="preserve"> - Nguồn thực hiện cải cách tiền lương Nghị định số 22/NĐ-CP, Nghị định số 31/NĐ-CP, Nghị định số 66/NĐ-CP</t>
  </si>
  <si>
    <t xml:space="preserve"> - Kinh phí thực hiện Quyết định số 85/QĐ-TTg</t>
  </si>
  <si>
    <t xml:space="preserve"> - Kinh phí thực hiện Nghị định số 116/NĐ-CP, Nghị định số 54/NĐ-CP và Nghị định số 19/NĐ-CP</t>
  </si>
  <si>
    <t xml:space="preserve"> -Hỗ trợ học sinh qua sông, hồ theo Nghị quyết số 331/NQ-HĐND</t>
  </si>
  <si>
    <t xml:space="preserve"> - Kinh phí hỗ trợ nấu ăn theo Nghị quyết số 61/NQ-HĐND, Nghị quyết số 81/NQ-HĐND</t>
  </si>
  <si>
    <t xml:space="preserve"> - Kinh phí thực hiện chính sách đối với người khuyết tật theo Nghị định số 28/NĐ-CP</t>
  </si>
  <si>
    <t>Chi sự nghiệp văn hoá - thể thao</t>
  </si>
  <si>
    <t xml:space="preserve"> - Kinh phí Methadone theo Kế hoạch số 73/KH-UBND</t>
  </si>
  <si>
    <t xml:space="preserve"> - Kinh phí thực hiện Nghị định số 67/NĐ-CP, Nghị định số 13/NĐ-CP và Nghị định số 136/2013/NĐ-CP</t>
  </si>
  <si>
    <t xml:space="preserve"> - Kinh phí thực hiện Quyết định số 102/QĐ-TTg</t>
  </si>
  <si>
    <t xml:space="preserve">      + KP tổ chức thăm hỏi, tặng quà người có uy tín theo Quyết định số 18/QĐ-TTg</t>
  </si>
  <si>
    <t xml:space="preserve">      + Kinh phí thăm hỏi, tặng quà người cao tuổi theo Thông tư số 21/TT-BTC</t>
  </si>
  <si>
    <t>Kinh phí  hoạt động của Ban Chỉ đạo 2118</t>
  </si>
  <si>
    <t>Chi quản lý Nhà nước</t>
  </si>
  <si>
    <t xml:space="preserve"> - Kinh phí Ban Chỉ đạo 2968</t>
  </si>
  <si>
    <t xml:space="preserve"> - Kinh phí Ban Chỉ đạo di dân tái định cư</t>
  </si>
  <si>
    <t xml:space="preserve"> - Kinh phí Ban Chỉ đạo xây dựng nông thôn mới</t>
  </si>
  <si>
    <t>Kinh phí đoàn thể, hội cấp huyện</t>
  </si>
  <si>
    <t xml:space="preserve"> - KP giám sát cộng đồng theo Quyết định số 80/QĐ-TTg</t>
  </si>
  <si>
    <t xml:space="preserve"> - Kinh phí công tác biên giới; bảo vệ mốc giới</t>
  </si>
  <si>
    <t xml:space="preserve"> - KP thực hiện Luật DQTV; Tập huấn DGQP đối tượng 3, 4</t>
  </si>
  <si>
    <t xml:space="preserve"> - KP hoạt động các Ban Chỉ đạo</t>
  </si>
  <si>
    <t xml:space="preserve"> - Hỗ trợ sinh  hoạt phí đối với Ủy viên UBMTTQ theo Quyết định số 33/2014/QĐ-TTg</t>
  </si>
  <si>
    <t xml:space="preserve">                 Dự phòng ngân sách xã, thị trấn</t>
  </si>
  <si>
    <t>DỰ KIẾN CHI TỪ NGUỒN TĂNG THU NGÂN SÁCH NĂM 2016</t>
  </si>
  <si>
    <t>HỖ TRỢ CÁC HOẠT ĐỘNG VĂN HÓA BẢN, TIỂU KHU, TỔ DÂN PHỐ</t>
  </si>
  <si>
    <t>Biểu số 04</t>
  </si>
  <si>
    <t>Ngân sách 
cấp xã</t>
  </si>
  <si>
    <t xml:space="preserve"> - Chi Sự nghiệp nông - lâm nghiệp</t>
  </si>
  <si>
    <t xml:space="preserve"> + Chi sự nghiệp nông nghiệp</t>
  </si>
  <si>
    <t xml:space="preserve"> + Chi sự nghiệp lâm nghiệp</t>
  </si>
  <si>
    <t xml:space="preserve"> - Hỗ trợ học sinh qua sông, hồ theo Nghị quyết số 331/NQ-HĐND</t>
  </si>
  <si>
    <t>Chi sự nghiệp y tế phòng chống dịch</t>
  </si>
  <si>
    <t xml:space="preserve"> - Kinh phí chi thường xuyên y tế xã</t>
  </si>
  <si>
    <t xml:space="preserve"> - Kinh phí thực hiện chính sách y tế bản</t>
  </si>
  <si>
    <t xml:space="preserve"> - Kinh phí chỉ đạo "Học tập và làm theo tấm gương đạo đức HCM"</t>
  </si>
  <si>
    <t xml:space="preserve"> - Kinh phí bầu cử HĐND</t>
  </si>
  <si>
    <t xml:space="preserve"> - KP triển khai phầm mềm, bồi dưỡng tập huấn đăng ký, quản lý hộ tịch</t>
  </si>
  <si>
    <t>Chi an ninh - quốc phòng</t>
  </si>
  <si>
    <t xml:space="preserve"> - Chi an ninh - quốc phòng khác</t>
  </si>
  <si>
    <t>Hỗ trợ các hoạt động văn hoá nhân ngày "Đại đoàn kết toàn dân"</t>
  </si>
  <si>
    <t xml:space="preserve"> - Kinh phí thực hiện Nghị quyết số 115/2015/NQ-HĐND</t>
  </si>
  <si>
    <t xml:space="preserve">                 + Đầu tư các dự án</t>
  </si>
  <si>
    <t>Ngân sách 
cấp huyện</t>
  </si>
  <si>
    <t>Biểu số 05</t>
  </si>
  <si>
    <t>CHI SỰ NGHIỆP KINH TẾ</t>
  </si>
  <si>
    <t xml:space="preserve">Kinh phí thực hiện Nghị quyết số 115/NQ-HĐND </t>
  </si>
  <si>
    <t>CHI SỰ NGHIỆP GIÁO DỤC</t>
  </si>
  <si>
    <t>CHI ĐẢM BẢO XÃ HỘI</t>
  </si>
  <si>
    <t>CHI AN NINH QUỐC PHÒNG</t>
  </si>
  <si>
    <t>Phụ cấp thâm niên CA xã, đặc thù quốc phòng, quân sự, CTV theo Nghị định số 58/NĐ-CP, Nghị định số 73/NĐ-CP</t>
  </si>
  <si>
    <t>CHI SỰ NGHIỆP Y TẾ</t>
  </si>
  <si>
    <t>CHI SỰ NGHIỆP VĂN HOÁ THÔNG TIN</t>
  </si>
  <si>
    <t>CÁC KHOẢN CHI THƯỜNG XUYÊN</t>
  </si>
  <si>
    <t>KP thực hiện Quyết định số 99-QĐ/TW ngày 30 tháng 5 năm 2012</t>
  </si>
  <si>
    <t>Kinh phí thực hiện theo Quyết định số 169/QĐ-TW ngày 24/6/2008</t>
  </si>
  <si>
    <t>Kinh phí phụ cấp cấp uỷ trực thuộc Đảng bộ xã theo Nghị quyết số 74/2014/NQ-HĐND</t>
  </si>
  <si>
    <t>Kinh phí hoạt động của các chi hội theo Nghị quyết số 73/2014/NQ-HĐND</t>
  </si>
  <si>
    <t>Kinh phí thực hiện chính sách nước sinh hoạt theo Nghị quyết số 93/NQ-HĐND</t>
  </si>
  <si>
    <t>DỰ PHÒNG</t>
  </si>
  <si>
    <t>Biểu số 06</t>
  </si>
  <si>
    <t>TỔNG SỐ</t>
  </si>
  <si>
    <t>Tổng thu 
ngân sách</t>
  </si>
  <si>
    <t>Tổng chi 
ngân sách</t>
  </si>
  <si>
    <t>Chi 
thường xuyên</t>
  </si>
  <si>
    <t>Hỗ trợ các hoạt động 
văn hóa bản, tiểu khu, tổ dân phố</t>
  </si>
</sst>
</file>

<file path=xl/styles.xml><?xml version="1.0" encoding="utf-8"?>
<styleSheet xmlns="http://schemas.openxmlformats.org/spreadsheetml/2006/main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_);_(* \(#,##0\);_(* &quot;-&quot;??_);_(@_)"/>
    <numFmt numFmtId="167" formatCode="_(* #,##0.0_);_(* \(#,##0.0\);_(* &quot;-&quot;??_);_(@_)"/>
    <numFmt numFmtId="168" formatCode="_(* #,##0.0_);_(* \(#,##0.0\);_(* &quot;-&quot;_);_(@_)"/>
    <numFmt numFmtId="169" formatCode="_(* #,##0.0000_);_(* \(#,##0.0000\);_(* &quot;-&quot;??_);_(@_)"/>
    <numFmt numFmtId="170" formatCode="#,##0.0000"/>
    <numFmt numFmtId="171" formatCode="0.000"/>
    <numFmt numFmtId="172" formatCode="#,##0.0"/>
    <numFmt numFmtId="173" formatCode="#,##0.00000"/>
    <numFmt numFmtId="174" formatCode="_-&quot;$&quot;* #,##0_-;\-&quot;$&quot;* #,##0_-;_-&quot;$&quot;* &quot;-&quot;_-;_-@_-"/>
    <numFmt numFmtId="175" formatCode="&quot;\&quot;#,##0.00;[Red]&quot;\&quot;&quot;\&quot;&quot;\&quot;&quot;\&quot;&quot;\&quot;&quot;\&quot;\-#,##0.00"/>
    <numFmt numFmtId="176" formatCode="&quot;\&quot;#,##0;[Red]&quot;\&quot;&quot;\&quot;\-#,##0"/>
    <numFmt numFmtId="177" formatCode="_ * #,##0.00_ ;_ * \-#,##0.00_ ;_ * &quot;-&quot;??_ ;_ @_ "/>
    <numFmt numFmtId="178" formatCode="_ * #,##0_ ;_ * \-#,##0_ ;_ * &quot;-&quot;_ ;_ @_ "/>
    <numFmt numFmtId="179" formatCode="_-* #,##0_-;\-* #,##0_-;_-* &quot;-&quot;_-;_-@_-"/>
    <numFmt numFmtId="180" formatCode="_-* ###,0&quot;.&quot;00_-;\-* ###,0&quot;.&quot;00_-;_-* &quot;-&quot;??_-;_-@_-"/>
    <numFmt numFmtId="181" formatCode="_-* #,##0\ _F_-;\-* #,##0\ _F_-;_-* &quot;-&quot;\ _F_-;_-@_-"/>
    <numFmt numFmtId="182" formatCode="_-* #,##0.00_-;\-* #,##0.00_-;_-* &quot;-&quot;??_-;_-@_-"/>
    <numFmt numFmtId="183" formatCode="_-* #,##0.00\ _V_N_D_-;\-* #,##0.00\ _V_N_D_-;_-* &quot;-&quot;??\ _V_N_D_-;_-@_-"/>
    <numFmt numFmtId="184" formatCode="_-* #,##0\ _V_N_D_-;\-* #,##0\ _V_N_D_-;_-* &quot;-&quot;\ _V_N_D_-;_-@_-"/>
    <numFmt numFmtId="185" formatCode="_ &quot;\&quot;* #,##0_ ;_ &quot;\&quot;* \-#,##0_ ;_ &quot;\&quot;* &quot;-&quot;_ ;_ @_ "/>
    <numFmt numFmtId="186" formatCode="###0"/>
    <numFmt numFmtId="187" formatCode="_-&quot;$&quot;* #,##0.00_-;\-&quot;$&quot;* #,##0.00_-;_-&quot;$&quot;* &quot;-&quot;??_-;_-@_-"/>
    <numFmt numFmtId="188" formatCode="&quot;$&quot;#&quot;$&quot;##0_);\(&quot;$&quot;#&quot;$&quot;##0\)"/>
    <numFmt numFmtId="189" formatCode="&quot;\&quot;#,##0;[Red]&quot;\&quot;\-#,##0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;;"/>
    <numFmt numFmtId="193" formatCode="#,##0.0_);\(#,##0.0\)"/>
    <numFmt numFmtId="194" formatCode="###\ ###\ ###\ ###\ .00"/>
    <numFmt numFmtId="195" formatCode="###\ ###\ ###.000"/>
    <numFmt numFmtId="196" formatCode="_-* #,##0.000\ _F_-;\-* #,##0.000\ _F_-;_-* &quot;-&quot;???\ _F_-;_-@_-"/>
    <numFmt numFmtId="197" formatCode="dd\-mm\-yy"/>
    <numFmt numFmtId="198" formatCode="_-* #,##0.00\ &quot;F&quot;_-;\-* #,##0.00\ &quot;F&quot;_-;_-* &quot;-&quot;??\ &quot;F&quot;_-;_-@_-"/>
    <numFmt numFmtId="199" formatCode="0.000_)"/>
    <numFmt numFmtId="200" formatCode="#,##0;\(#,##0\)"/>
    <numFmt numFmtId="201" formatCode="_ &quot;R&quot;\ * #,##0_ ;_ &quot;R&quot;\ * \-#,##0_ ;_ &quot;R&quot;\ * &quot;-&quot;_ ;_ @_ "/>
    <numFmt numFmtId="202" formatCode="&quot;$&quot;#,##0.000_);[Red]\(&quot;$&quot;#,##0.00\)"/>
    <numFmt numFmtId="203" formatCode="\$#,##0\ ;\(\$#,##0\)"/>
    <numFmt numFmtId="204" formatCode="\t0.00%"/>
    <numFmt numFmtId="205" formatCode="_-* #,##0\ _€_-;\-* #,##0\ _€_-;_-* &quot;-&quot;\ _€_-;_-@_-"/>
    <numFmt numFmtId="206" formatCode="_-&quot;F&quot;\ * #,##0.0_-;_-&quot;F&quot;\ * #,##0.0\-;_-&quot;F&quot;\ * &quot;-&quot;??_-;_-@_-"/>
    <numFmt numFmtId="207" formatCode="\t#\ ??/??"/>
    <numFmt numFmtId="208" formatCode="_([$€-2]* #,##0.00_);_([$€-2]* \(#,##0.00\);_([$€-2]* &quot;-&quot;??_)"/>
    <numFmt numFmtId="209" formatCode="&quot;$&quot;#,##0;\-&quot;$&quot;#,##0"/>
    <numFmt numFmtId="210" formatCode="#,###"/>
    <numFmt numFmtId="211" formatCode="#,##0\ &quot;€&quot;_);[Red]\(#,##0\ &quot;€&quot;\)"/>
    <numFmt numFmtId="212" formatCode="&quot;€&quot;###,0&quot;.&quot;00_);[Red]\(&quot;€&quot;###,0&quot;.&quot;00\)"/>
    <numFmt numFmtId="213" formatCode="&quot;\&quot;#,##0;[Red]\-&quot;\&quot;#,##0"/>
    <numFmt numFmtId="214" formatCode="&quot;\&quot;#,##0.00;\-&quot;\&quot;#,##0.00"/>
    <numFmt numFmtId="215" formatCode="0.00_)"/>
    <numFmt numFmtId="216" formatCode="#,##0.000_);\(#,##0.000\)"/>
    <numFmt numFmtId="217" formatCode="#"/>
    <numFmt numFmtId="218" formatCode="&quot;¡Ì&quot;#,##0;[Red]\-&quot;¡Ì&quot;#,##0"/>
    <numFmt numFmtId="219" formatCode="_(&quot;.&quot;* #&quot;$&quot;##0_);_(&quot;.&quot;* \(#&quot;$&quot;##0\);_(&quot;.&quot;* &quot;-&quot;_);_(@_)"/>
    <numFmt numFmtId="220" formatCode="&quot;$&quot;#&quot;$&quot;##0_);[Red]\(&quot;$&quot;#&quot;$&quot;##0\)"/>
    <numFmt numFmtId="221" formatCode="#,##0.00\ &quot;F&quot;;[Red]\-#,##0.00\ &quot;F&quot;"/>
    <numFmt numFmtId="222" formatCode="&quot;£&quot;#,##0;[Red]\-&quot;£&quot;#,##0"/>
    <numFmt numFmtId="223" formatCode="_-* #,##0.0\ _F_-;\-* #,##0.0\ _F_-;_-* &quot;-&quot;??\ _F_-;_-@_-"/>
    <numFmt numFmtId="224" formatCode="0.00000000000E+00;\?"/>
    <numFmt numFmtId="225" formatCode="#,##0.00\ \ "/>
    <numFmt numFmtId="226" formatCode="_-* ###,0&quot;.&quot;00\ _F_B_-;\-* ###,0&quot;.&quot;00\ _F_B_-;_-* &quot;-&quot;??\ _F_B_-;_-@_-"/>
    <numFmt numFmtId="227" formatCode="#,##0\ &quot;F&quot;;\-#,##0\ &quot;F&quot;"/>
    <numFmt numFmtId="228" formatCode="#,##0\ &quot;F&quot;;[Red]\-#,##0\ &quot;F&quot;"/>
    <numFmt numFmtId="229" formatCode="_-* #,##0\ &quot;F&quot;_-;\-* #,##0\ &quot;F&quot;_-;_-* &quot;-&quot;\ &quot;F&quot;_-;_-@_-"/>
    <numFmt numFmtId="230" formatCode="#,##0.00\ &quot;F&quot;;\-#,##0.00\ &quot;F&quot;"/>
    <numFmt numFmtId="231" formatCode="#,##0\ &quot;€&quot;;\-#,##0\ &quot;€&quot;"/>
    <numFmt numFmtId="232" formatCode="_ &quot;$&quot;\ * #,##0_ ;_ &quot;$&quot;\ * \-#,##0_ ;_ &quot;$&quot;\ * &quot;-&quot;_ ;_ @_ "/>
    <numFmt numFmtId="233" formatCode="#,##0.00\ &quot;DM&quot;;[Red]\-#,##0.00\ &quot;DM&quot;"/>
    <numFmt numFmtId="234" formatCode="&quot;\&quot;#,##0.00;[Red]&quot;\&quot;\-#,##0.00"/>
    <numFmt numFmtId="235" formatCode="0.0"/>
  </numFmts>
  <fonts count="154">
    <font>
      <sz val="13"/>
      <name val="Times New Roman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1"/>
      <color indexed="12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3"/>
      <color indexed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ni-times"/>
      <family val="0"/>
    </font>
    <font>
      <sz val="12"/>
      <name val="돋움체"/>
      <family val="3"/>
    </font>
    <font>
      <sz val="10"/>
      <name val="AngsanaUPC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4"/>
      <name val="뼻뮝"/>
      <family val="3"/>
    </font>
    <font>
      <sz val="10"/>
      <name val=".VnTime"/>
      <family val="2"/>
    </font>
    <font>
      <sz val="10"/>
      <name val="VNI-Times"/>
      <family val="0"/>
    </font>
    <font>
      <sz val="10"/>
      <name val="MS Sans Serif"/>
      <family val="2"/>
    </font>
    <font>
      <sz val="12"/>
      <name val="???"/>
      <family val="0"/>
    </font>
    <font>
      <sz val="12"/>
      <name val=".VnArial"/>
      <family val="2"/>
    </font>
    <font>
      <sz val="9"/>
      <name val="Arial"/>
      <family val="2"/>
    </font>
    <font>
      <sz val="11"/>
      <name val="3C_Times_T"/>
      <family val="0"/>
    </font>
    <font>
      <sz val="12"/>
      <name val="바탕체"/>
      <family val="1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b/>
      <sz val="10"/>
      <name val=".VnArial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±¼¸²Ã¼"/>
      <family val="3"/>
    </font>
    <font>
      <sz val="12"/>
      <name val="¹ÙÅÁÃ¼"/>
      <family val="0"/>
    </font>
    <font>
      <b/>
      <i/>
      <sz val="14"/>
      <name val="VNTime"/>
      <family val="2"/>
    </font>
    <font>
      <sz val="12"/>
      <name val="Tms Rmn"/>
      <family val="0"/>
    </font>
    <font>
      <sz val="12"/>
      <name val="µ¸¿òÃ¼"/>
      <family val="3"/>
    </font>
    <font>
      <sz val="12"/>
      <name val="System"/>
      <family val="1"/>
    </font>
    <font>
      <sz val="11"/>
      <name val="µ¸¿ò"/>
      <family val="1"/>
    </font>
    <font>
      <sz val="10"/>
      <name val="Helv"/>
      <family val="0"/>
    </font>
    <font>
      <sz val="12"/>
      <name val="Arial"/>
      <family val="2"/>
    </font>
    <font>
      <b/>
      <sz val="10"/>
      <name val="Helv"/>
      <family val="0"/>
    </font>
    <font>
      <sz val="10"/>
      <name val=".VnArial"/>
      <family val="2"/>
    </font>
    <font>
      <sz val="11"/>
      <name val="Tms Rmn"/>
      <family val="0"/>
    </font>
    <font>
      <sz val="13"/>
      <name val=".VnTime"/>
      <family val="2"/>
    </font>
    <font>
      <sz val="10"/>
      <name val="MS Serif"/>
      <family val="1"/>
    </font>
    <font>
      <sz val="10"/>
      <color indexed="8"/>
      <name val="Arial"/>
      <family val="2"/>
    </font>
    <font>
      <b/>
      <sz val="11"/>
      <name val="VNTimeH"/>
      <family val="2"/>
    </font>
    <font>
      <sz val="10"/>
      <color indexed="8"/>
      <name val="MS Sans Serif"/>
      <family val="2"/>
    </font>
    <font>
      <b/>
      <sz val="13"/>
      <color indexed="16"/>
      <name val=".VnTime"/>
      <family val="2"/>
    </font>
    <font>
      <sz val="11"/>
      <name val="VNtimes new roman"/>
      <family val="0"/>
    </font>
    <font>
      <sz val="10"/>
      <name val="Arial CE"/>
      <family val="0"/>
    </font>
    <font>
      <sz val="10"/>
      <color indexed="16"/>
      <name val="MS Serif"/>
      <family val="1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</font>
    <font>
      <sz val="10"/>
      <name val=" "/>
      <family val="1"/>
    </font>
    <font>
      <sz val="10"/>
      <name val="VNI-Helve"/>
      <family val="0"/>
    </font>
    <font>
      <sz val="8"/>
      <name val="VNarial"/>
      <family val="2"/>
    </font>
    <font>
      <b/>
      <sz val="11"/>
      <name val="Helv"/>
      <family val="0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  <family val="0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4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20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0"/>
      <name val=".VnArialH"/>
      <family val="2"/>
    </font>
    <font>
      <sz val="8"/>
      <name val=".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b/>
      <sz val="10"/>
      <name val="VN Helvetica"/>
      <family val="0"/>
    </font>
    <font>
      <b/>
      <sz val="16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2"/>
      <name val="뼻뮝"/>
      <family val="1"/>
    </font>
    <font>
      <sz val="10"/>
      <name val="명조"/>
      <family val="3"/>
    </font>
    <font>
      <sz val="10"/>
      <name val="굴림체"/>
      <family val="3"/>
    </font>
    <font>
      <sz val="11"/>
      <name val="ＭＳ 明朝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94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" fontId="42" fillId="0" borderId="1">
      <alignment/>
      <protection/>
    </xf>
    <xf numFmtId="175" fontId="17" fillId="0" borderId="0" applyFont="0" applyFill="0" applyBorder="0" applyAlignment="0" applyProtection="0"/>
    <xf numFmtId="0" fontId="43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6" fillId="0" borderId="0">
      <alignment/>
      <protection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181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2" fontId="49" fillId="0" borderId="0" applyFont="0" applyFill="0" applyBorder="0" applyAlignment="0" applyProtection="0"/>
    <xf numFmtId="174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9" fillId="0" borderId="0" applyFont="0" applyFill="0" applyBorder="0" applyAlignment="0" applyProtection="0"/>
    <xf numFmtId="179" fontId="41" fillId="0" borderId="0" applyFont="0" applyFill="0" applyBorder="0" applyAlignment="0" applyProtection="0"/>
    <xf numFmtId="42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82" fontId="41" fillId="0" borderId="0" applyFont="0" applyFill="0" applyBorder="0" applyAlignment="0" applyProtection="0"/>
    <xf numFmtId="184" fontId="49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4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79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184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174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5" fontId="51" fillId="0" borderId="0" applyFont="0" applyFill="0" applyBorder="0" applyAlignment="0" applyProtection="0"/>
    <xf numFmtId="186" fontId="52" fillId="0" borderId="0" applyFont="0" applyFill="0" applyBorder="0" applyAlignment="0" applyProtection="0"/>
    <xf numFmtId="6" fontId="45" fillId="0" borderId="0" applyFont="0" applyFill="0" applyBorder="0" applyAlignment="0" applyProtection="0"/>
    <xf numFmtId="187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6" fontId="45" fillId="0" borderId="0" applyFont="0" applyFill="0" applyBorder="0" applyAlignment="0" applyProtection="0"/>
    <xf numFmtId="187" fontId="53" fillId="0" borderId="0" applyFont="0" applyFill="0" applyBorder="0" applyAlignment="0" applyProtection="0"/>
    <xf numFmtId="170" fontId="54" fillId="0" borderId="0" applyFont="0" applyFill="0" applyBorder="0" applyAlignment="0" applyProtection="0"/>
    <xf numFmtId="173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" fontId="58" fillId="0" borderId="1" applyBorder="0" applyAlignment="0">
      <protection/>
    </xf>
    <xf numFmtId="3" fontId="42" fillId="0" borderId="1">
      <alignment/>
      <protection/>
    </xf>
    <xf numFmtId="3" fontId="42" fillId="0" borderId="1">
      <alignment/>
      <protection/>
    </xf>
    <xf numFmtId="185" fontId="51" fillId="0" borderId="0" applyFont="0" applyFill="0" applyBorder="0" applyAlignment="0" applyProtection="0"/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59" fillId="2" borderId="0">
      <alignment/>
      <protection/>
    </xf>
    <xf numFmtId="0" fontId="60" fillId="2" borderId="0">
      <alignment/>
      <protection/>
    </xf>
    <xf numFmtId="0" fontId="61" fillId="0" borderId="1" applyNumberFormat="0" applyFont="0" applyBorder="0">
      <alignment horizontal="left" indent="2"/>
      <protection/>
    </xf>
    <xf numFmtId="0" fontId="61" fillId="0" borderId="1" applyNumberFormat="0" applyFont="0" applyBorder="0">
      <alignment horizontal="left" indent="2"/>
      <protection/>
    </xf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2" fillId="0" borderId="0" applyBorder="0" applyAlignment="0" applyProtection="0"/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3" fillId="2" borderId="0">
      <alignment/>
      <protection/>
    </xf>
    <xf numFmtId="0" fontId="60" fillId="2" borderId="0">
      <alignment/>
      <protection/>
    </xf>
    <xf numFmtId="0" fontId="61" fillId="0" borderId="1" applyNumberFormat="0" applyFont="0" applyBorder="0" applyAlignment="0">
      <protection/>
    </xf>
    <xf numFmtId="0" fontId="61" fillId="0" borderId="1" applyNumberFormat="0" applyFont="0" applyBorder="0" applyAlignment="0">
      <protection/>
    </xf>
    <xf numFmtId="0" fontId="16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0" fillId="2" borderId="0">
      <alignment/>
      <protection/>
    </xf>
    <xf numFmtId="0" fontId="64" fillId="2" borderId="0">
      <alignment/>
      <protection/>
    </xf>
    <xf numFmtId="0" fontId="60" fillId="2" borderId="0">
      <alignment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5" fillId="0" borderId="0">
      <alignment wrapText="1"/>
      <protection/>
    </xf>
    <xf numFmtId="0" fontId="60" fillId="0" borderId="0">
      <alignment wrapText="1"/>
      <protection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48" fillId="0" borderId="0">
      <alignment/>
      <protection/>
    </xf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190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17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78" fontId="68" fillId="0" borderId="0" applyFont="0" applyFill="0" applyBorder="0" applyAlignment="0" applyProtection="0"/>
    <xf numFmtId="177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77" fontId="68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26" fillId="4" borderId="0" applyNumberFormat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66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192" fontId="50" fillId="0" borderId="0" applyFill="0" applyBorder="0" applyAlignment="0">
      <protection/>
    </xf>
    <xf numFmtId="193" fontId="74" fillId="0" borderId="0" applyFill="0" applyBorder="0" applyAlignment="0">
      <protection/>
    </xf>
    <xf numFmtId="169" fontId="74" fillId="0" borderId="0" applyFill="0" applyBorder="0" applyAlignment="0">
      <protection/>
    </xf>
    <xf numFmtId="194" fontId="16" fillId="0" borderId="0" applyFill="0" applyBorder="0" applyAlignment="0">
      <protection/>
    </xf>
    <xf numFmtId="195" fontId="16" fillId="0" borderId="0" applyFill="0" applyBorder="0" applyAlignment="0">
      <protection/>
    </xf>
    <xf numFmtId="196" fontId="75" fillId="0" borderId="0" applyFill="0" applyBorder="0" applyAlignment="0">
      <protection/>
    </xf>
    <xf numFmtId="197" fontId="16" fillId="0" borderId="0" applyFill="0" applyBorder="0" applyAlignment="0">
      <protection/>
    </xf>
    <xf numFmtId="193" fontId="74" fillId="0" borderId="0" applyFill="0" applyBorder="0" applyAlignment="0">
      <protection/>
    </xf>
    <xf numFmtId="0" fontId="27" fillId="2" borderId="2" applyNumberFormat="0" applyAlignment="0" applyProtection="0"/>
    <xf numFmtId="0" fontId="76" fillId="0" borderId="0">
      <alignment/>
      <protection/>
    </xf>
    <xf numFmtId="198" fontId="49" fillId="0" borderId="0" applyFont="0" applyFill="0" applyBorder="0" applyAlignment="0" applyProtection="0"/>
    <xf numFmtId="0" fontId="28" fillId="21" borderId="3" applyNumberFormat="0" applyAlignment="0" applyProtection="0"/>
    <xf numFmtId="166" fontId="77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199" fontId="78" fillId="0" borderId="0">
      <alignment/>
      <protection/>
    </xf>
    <xf numFmtId="41" fontId="0" fillId="0" borderId="0" applyFont="0" applyFill="0" applyBorder="0" applyAlignment="0" applyProtection="0"/>
    <xf numFmtId="196" fontId="75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79" fillId="0" borderId="0" applyFill="0" applyBorder="0" applyAlignment="0" applyProtection="0"/>
    <xf numFmtId="43" fontId="0" fillId="0" borderId="0" applyFont="0" applyFill="0" applyBorder="0" applyAlignment="0" applyProtection="0"/>
    <xf numFmtId="200" fontId="10" fillId="0" borderId="0">
      <alignment/>
      <protection/>
    </xf>
    <xf numFmtId="3" fontId="17" fillId="0" borderId="0" applyFont="0" applyFill="0" applyBorder="0" applyAlignment="0" applyProtection="0"/>
    <xf numFmtId="0" fontId="80" fillId="0" borderId="0" applyNumberFormat="0" applyAlignment="0">
      <protection/>
    </xf>
    <xf numFmtId="201" fontId="79" fillId="0" borderId="0" applyFont="0" applyFill="0" applyBorder="0" applyAlignment="0" applyProtection="0"/>
    <xf numFmtId="202" fontId="52" fillId="0" borderId="0" applyFont="0" applyFill="0" applyBorder="0" applyAlignment="0" applyProtection="0"/>
    <xf numFmtId="182" fontId="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74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>
      <alignment/>
      <protection/>
    </xf>
    <xf numFmtId="171" fontId="16" fillId="0" borderId="4">
      <alignment/>
      <protection/>
    </xf>
    <xf numFmtId="0" fontId="17" fillId="0" borderId="0" applyFont="0" applyFill="0" applyBorder="0" applyAlignment="0" applyProtection="0"/>
    <xf numFmtId="14" fontId="81" fillId="0" borderId="0" applyFill="0" applyBorder="0" applyAlignment="0">
      <protection/>
    </xf>
    <xf numFmtId="0" fontId="82" fillId="0" borderId="0">
      <alignment/>
      <protection/>
    </xf>
    <xf numFmtId="205" fontId="83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84" fillId="0" borderId="5" applyFill="0" applyBorder="0" applyAlignment="0">
      <protection/>
    </xf>
    <xf numFmtId="206" fontId="52" fillId="0" borderId="0" applyFont="0" applyFill="0" applyBorder="0" applyAlignment="0" applyProtection="0"/>
    <xf numFmtId="175" fontId="17" fillId="0" borderId="0" applyFont="0" applyFill="0" applyBorder="0" applyAlignment="0" applyProtection="0"/>
    <xf numFmtId="207" fontId="17" fillId="0" borderId="0">
      <alignment/>
      <protection/>
    </xf>
    <xf numFmtId="0" fontId="85" fillId="0" borderId="0">
      <alignment vertical="top" wrapText="1"/>
      <protection/>
    </xf>
    <xf numFmtId="179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16" fillId="0" borderId="0" applyFont="0" applyBorder="0" applyAlignment="0">
      <protection/>
    </xf>
    <xf numFmtId="196" fontId="75" fillId="0" borderId="0" applyFill="0" applyBorder="0" applyAlignment="0">
      <protection/>
    </xf>
    <xf numFmtId="193" fontId="74" fillId="0" borderId="0" applyFill="0" applyBorder="0" applyAlignment="0">
      <protection/>
    </xf>
    <xf numFmtId="196" fontId="75" fillId="0" borderId="0" applyFill="0" applyBorder="0" applyAlignment="0">
      <protection/>
    </xf>
    <xf numFmtId="197" fontId="16" fillId="0" borderId="0" applyFill="0" applyBorder="0" applyAlignment="0">
      <protection/>
    </xf>
    <xf numFmtId="193" fontId="74" fillId="0" borderId="0" applyFill="0" applyBorder="0" applyAlignment="0">
      <protection/>
    </xf>
    <xf numFmtId="0" fontId="87" fillId="0" borderId="0" applyNumberFormat="0" applyAlignment="0">
      <protection/>
    </xf>
    <xf numFmtId="208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" fontId="16" fillId="0" borderId="0" applyFont="0" applyBorder="0" applyAlignment="0">
      <protection/>
    </xf>
    <xf numFmtId="2" fontId="1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Protection="0">
      <alignment vertical="center"/>
    </xf>
    <xf numFmtId="0" fontId="90" fillId="0" borderId="0" applyNumberFormat="0" applyFill="0" applyBorder="0" applyAlignment="0" applyProtection="0"/>
    <xf numFmtId="0" fontId="91" fillId="0" borderId="0" applyNumberFormat="0" applyFill="0" applyBorder="0" applyProtection="0">
      <alignment vertical="center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17" fillId="0" borderId="6" applyNumberFormat="0" applyFill="0" applyBorder="0" applyAlignment="0" applyProtection="0"/>
    <xf numFmtId="0" fontId="94" fillId="0" borderId="0" applyNumberFormat="0" applyFill="0" applyBorder="0" applyAlignment="0" applyProtection="0"/>
    <xf numFmtId="3" fontId="16" fillId="22" borderId="7">
      <alignment horizontal="right" vertical="top" wrapText="1"/>
      <protection/>
    </xf>
    <xf numFmtId="0" fontId="30" fillId="5" borderId="0" applyNumberFormat="0" applyBorder="0" applyAlignment="0" applyProtection="0"/>
    <xf numFmtId="38" fontId="95" fillId="2" borderId="0" applyNumberFormat="0" applyBorder="0" applyAlignment="0" applyProtection="0"/>
    <xf numFmtId="0" fontId="96" fillId="0" borderId="8" applyNumberFormat="0" applyFill="0" applyBorder="0" applyAlignment="0" applyProtection="0"/>
    <xf numFmtId="0" fontId="97" fillId="0" borderId="0" applyNumberFormat="0" applyFont="0" applyBorder="0" applyAlignment="0">
      <protection/>
    </xf>
    <xf numFmtId="0" fontId="98" fillId="23" borderId="0">
      <alignment/>
      <protection/>
    </xf>
    <xf numFmtId="0" fontId="99" fillId="0" borderId="0">
      <alignment horizontal="left"/>
      <protection/>
    </xf>
    <xf numFmtId="0" fontId="100" fillId="0" borderId="9" applyNumberFormat="0" applyAlignment="0" applyProtection="0"/>
    <xf numFmtId="0" fontId="100" fillId="0" borderId="10">
      <alignment horizontal="left" vertical="center"/>
      <protection/>
    </xf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01" fillId="0" borderId="0" applyProtection="0">
      <alignment/>
    </xf>
    <xf numFmtId="0" fontId="100" fillId="0" borderId="0" applyProtection="0">
      <alignment/>
    </xf>
    <xf numFmtId="0" fontId="102" fillId="0" borderId="14">
      <alignment horizontal="center"/>
      <protection/>
    </xf>
    <xf numFmtId="0" fontId="102" fillId="0" borderId="0">
      <alignment horizontal="center"/>
      <protection/>
    </xf>
    <xf numFmtId="5" fontId="103" fillId="24" borderId="1" applyNumberFormat="0" applyAlignment="0">
      <protection/>
    </xf>
    <xf numFmtId="49" fontId="104" fillId="0" borderId="1">
      <alignment vertical="center"/>
      <protection/>
    </xf>
    <xf numFmtId="0" fontId="12" fillId="0" borderId="0" applyNumberFormat="0" applyFill="0" applyBorder="0" applyAlignment="0" applyProtection="0"/>
    <xf numFmtId="0" fontId="105" fillId="0" borderId="0">
      <alignment/>
      <protection/>
    </xf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34" fillId="8" borderId="2" applyNumberFormat="0" applyAlignment="0" applyProtection="0"/>
    <xf numFmtId="10" fontId="95" fillId="25" borderId="1" applyNumberFormat="0" applyBorder="0" applyAlignment="0" applyProtection="0"/>
    <xf numFmtId="2" fontId="107" fillId="0" borderId="15" applyBorder="0">
      <alignment/>
      <protection/>
    </xf>
    <xf numFmtId="0" fontId="16" fillId="0" borderId="0">
      <alignment/>
      <protection/>
    </xf>
    <xf numFmtId="172" fontId="16" fillId="26" borderId="7">
      <alignment vertical="top" wrapText="1"/>
      <protection/>
    </xf>
    <xf numFmtId="0" fontId="50" fillId="0" borderId="0">
      <alignment/>
      <protection/>
    </xf>
    <xf numFmtId="196" fontId="75" fillId="0" borderId="0" applyFill="0" applyBorder="0" applyAlignment="0">
      <protection/>
    </xf>
    <xf numFmtId="193" fontId="74" fillId="0" borderId="0" applyFill="0" applyBorder="0" applyAlignment="0">
      <protection/>
    </xf>
    <xf numFmtId="196" fontId="75" fillId="0" borderId="0" applyFill="0" applyBorder="0" applyAlignment="0">
      <protection/>
    </xf>
    <xf numFmtId="197" fontId="16" fillId="0" borderId="0" applyFill="0" applyBorder="0" applyAlignment="0">
      <protection/>
    </xf>
    <xf numFmtId="193" fontId="74" fillId="0" borderId="0" applyFill="0" applyBorder="0" applyAlignment="0">
      <protection/>
    </xf>
    <xf numFmtId="0" fontId="35" fillId="0" borderId="16" applyNumberFormat="0" applyFill="0" applyAlignment="0" applyProtection="0"/>
    <xf numFmtId="171" fontId="108" fillId="0" borderId="17" applyNumberFormat="0" applyFont="0" applyFill="0" applyBorder="0">
      <alignment horizontal="center"/>
      <protection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9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109" fillId="0" borderId="14">
      <alignment/>
      <protection/>
    </xf>
    <xf numFmtId="210" fontId="110" fillId="0" borderId="17">
      <alignment/>
      <protection/>
    </xf>
    <xf numFmtId="211" fontId="50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0" fontId="75" fillId="0" borderId="0" applyNumberFormat="0" applyFont="0" applyFill="0" applyAlignment="0">
      <protection/>
    </xf>
    <xf numFmtId="0" fontId="36" fillId="27" borderId="0" applyNumberFormat="0" applyBorder="0" applyAlignment="0" applyProtection="0"/>
    <xf numFmtId="0" fontId="79" fillId="0" borderId="1">
      <alignment/>
      <protection/>
    </xf>
    <xf numFmtId="0" fontId="10" fillId="0" borderId="0">
      <alignment/>
      <protection/>
    </xf>
    <xf numFmtId="0" fontId="79" fillId="0" borderId="1">
      <alignment/>
      <protection/>
    </xf>
    <xf numFmtId="37" fontId="111" fillId="0" borderId="0">
      <alignment/>
      <protection/>
    </xf>
    <xf numFmtId="215" fontId="112" fillId="0" borderId="0">
      <alignment/>
      <protection/>
    </xf>
    <xf numFmtId="0" fontId="55" fillId="0" borderId="0">
      <alignment/>
      <protection/>
    </xf>
    <xf numFmtId="0" fontId="16" fillId="0" borderId="0" applyNumberFormat="0" applyFont="0" applyFill="0" applyBorder="0">
      <alignment vertical="top"/>
      <protection locked="0"/>
    </xf>
    <xf numFmtId="0" fontId="16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86" fillId="0" borderId="0">
      <alignment/>
      <protection/>
    </xf>
    <xf numFmtId="0" fontId="24" fillId="25" borderId="18" applyNumberFormat="0" applyFont="0" applyAlignment="0" applyProtection="0"/>
    <xf numFmtId="182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0" fillId="0" borderId="0">
      <alignment/>
      <protection/>
    </xf>
    <xf numFmtId="0" fontId="37" fillId="2" borderId="19" applyNumberFormat="0" applyAlignment="0" applyProtection="0"/>
    <xf numFmtId="14" fontId="1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5" fontId="16" fillId="0" borderId="0" applyFont="0" applyFill="0" applyBorder="0" applyAlignment="0" applyProtection="0"/>
    <xf numFmtId="21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50" fillId="0" borderId="20" applyNumberFormat="0" applyBorder="0">
      <alignment/>
      <protection/>
    </xf>
    <xf numFmtId="196" fontId="75" fillId="0" borderId="0" applyFill="0" applyBorder="0" applyAlignment="0">
      <protection/>
    </xf>
    <xf numFmtId="193" fontId="74" fillId="0" borderId="0" applyFill="0" applyBorder="0" applyAlignment="0">
      <protection/>
    </xf>
    <xf numFmtId="196" fontId="75" fillId="0" borderId="0" applyFill="0" applyBorder="0" applyAlignment="0">
      <protection/>
    </xf>
    <xf numFmtId="197" fontId="16" fillId="0" borderId="0" applyFill="0" applyBorder="0" applyAlignment="0">
      <protection/>
    </xf>
    <xf numFmtId="193" fontId="74" fillId="0" borderId="0" applyFill="0" applyBorder="0" applyAlignment="0">
      <protection/>
    </xf>
    <xf numFmtId="0" fontId="114" fillId="0" borderId="0">
      <alignment/>
      <protection/>
    </xf>
    <xf numFmtId="0" fontId="50" fillId="0" borderId="0" applyNumberFormat="0" applyFont="0" applyFill="0" applyBorder="0" applyAlignment="0" applyProtection="0"/>
    <xf numFmtId="0" fontId="115" fillId="0" borderId="14">
      <alignment horizontal="center"/>
      <protection/>
    </xf>
    <xf numFmtId="0" fontId="116" fillId="28" borderId="0" applyNumberFormat="0" applyFont="0" applyBorder="0" applyAlignment="0">
      <protection/>
    </xf>
    <xf numFmtId="14" fontId="1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" fontId="118" fillId="27" borderId="21" applyNumberFormat="0" applyProtection="0">
      <alignment vertical="center"/>
    </xf>
    <xf numFmtId="4" fontId="119" fillId="27" borderId="21" applyNumberFormat="0" applyProtection="0">
      <alignment vertical="center"/>
    </xf>
    <xf numFmtId="4" fontId="120" fillId="27" borderId="21" applyNumberFormat="0" applyProtection="0">
      <alignment horizontal="left" vertical="center" indent="1"/>
    </xf>
    <xf numFmtId="4" fontId="120" fillId="29" borderId="0" applyNumberFormat="0" applyProtection="0">
      <alignment horizontal="left" vertical="center" indent="1"/>
    </xf>
    <xf numFmtId="4" fontId="120" fillId="18" borderId="21" applyNumberFormat="0" applyProtection="0">
      <alignment horizontal="right" vertical="center"/>
    </xf>
    <xf numFmtId="4" fontId="120" fillId="4" borderId="21" applyNumberFormat="0" applyProtection="0">
      <alignment horizontal="right" vertical="center"/>
    </xf>
    <xf numFmtId="4" fontId="120" fillId="10" borderId="21" applyNumberFormat="0" applyProtection="0">
      <alignment horizontal="right" vertical="center"/>
    </xf>
    <xf numFmtId="4" fontId="120" fillId="5" borderId="21" applyNumberFormat="0" applyProtection="0">
      <alignment horizontal="right" vertical="center"/>
    </xf>
    <xf numFmtId="4" fontId="120" fillId="12" borderId="21" applyNumberFormat="0" applyProtection="0">
      <alignment horizontal="right" vertical="center"/>
    </xf>
    <xf numFmtId="4" fontId="120" fillId="8" borderId="21" applyNumberFormat="0" applyProtection="0">
      <alignment horizontal="right" vertical="center"/>
    </xf>
    <xf numFmtId="4" fontId="120" fillId="30" borderId="21" applyNumberFormat="0" applyProtection="0">
      <alignment horizontal="right" vertical="center"/>
    </xf>
    <xf numFmtId="4" fontId="120" fillId="19" borderId="21" applyNumberFormat="0" applyProtection="0">
      <alignment horizontal="right" vertical="center"/>
    </xf>
    <xf numFmtId="4" fontId="120" fillId="31" borderId="21" applyNumberFormat="0" applyProtection="0">
      <alignment horizontal="right" vertical="center"/>
    </xf>
    <xf numFmtId="4" fontId="118" fillId="32" borderId="22" applyNumberFormat="0" applyProtection="0">
      <alignment horizontal="left" vertical="center" indent="1"/>
    </xf>
    <xf numFmtId="4" fontId="118" fillId="9" borderId="0" applyNumberFormat="0" applyProtection="0">
      <alignment horizontal="left" vertical="center" indent="1"/>
    </xf>
    <xf numFmtId="4" fontId="118" fillId="29" borderId="0" applyNumberFormat="0" applyProtection="0">
      <alignment horizontal="left" vertical="center" indent="1"/>
    </xf>
    <xf numFmtId="4" fontId="120" fillId="9" borderId="21" applyNumberFormat="0" applyProtection="0">
      <alignment horizontal="right" vertical="center"/>
    </xf>
    <xf numFmtId="4" fontId="81" fillId="9" borderId="0" applyNumberFormat="0" applyProtection="0">
      <alignment horizontal="left" vertical="center" indent="1"/>
    </xf>
    <xf numFmtId="4" fontId="81" fillId="29" borderId="0" applyNumberFormat="0" applyProtection="0">
      <alignment horizontal="left" vertical="center" indent="1"/>
    </xf>
    <xf numFmtId="4" fontId="120" fillId="33" borderId="21" applyNumberFormat="0" applyProtection="0">
      <alignment vertical="center"/>
    </xf>
    <xf numFmtId="4" fontId="121" fillId="33" borderId="21" applyNumberFormat="0" applyProtection="0">
      <alignment vertical="center"/>
    </xf>
    <xf numFmtId="4" fontId="118" fillId="9" borderId="23" applyNumberFormat="0" applyProtection="0">
      <alignment horizontal="left" vertical="center" indent="1"/>
    </xf>
    <xf numFmtId="4" fontId="120" fillId="33" borderId="21" applyNumberFormat="0" applyProtection="0">
      <alignment horizontal="right" vertical="center"/>
    </xf>
    <xf numFmtId="4" fontId="121" fillId="33" borderId="21" applyNumberFormat="0" applyProtection="0">
      <alignment horizontal="right" vertical="center"/>
    </xf>
    <xf numFmtId="4" fontId="118" fillId="9" borderId="21" applyNumberFormat="0" applyProtection="0">
      <alignment horizontal="left" vertical="center" indent="1"/>
    </xf>
    <xf numFmtId="4" fontId="122" fillId="24" borderId="23" applyNumberFormat="0" applyProtection="0">
      <alignment horizontal="left" vertical="center" indent="1"/>
    </xf>
    <xf numFmtId="4" fontId="123" fillId="33" borderId="21" applyNumberFormat="0" applyProtection="0">
      <alignment horizontal="right" vertical="center"/>
    </xf>
    <xf numFmtId="0" fontId="2" fillId="0" borderId="0">
      <alignment vertical="center"/>
      <protection/>
    </xf>
    <xf numFmtId="217" fontId="54" fillId="0" borderId="0" applyFont="0" applyFill="0" applyBorder="0" applyAlignment="0" applyProtection="0"/>
    <xf numFmtId="0" fontId="116" fillId="1" borderId="10" applyNumberFormat="0" applyFont="0" applyAlignment="0">
      <protection/>
    </xf>
    <xf numFmtId="0" fontId="124" fillId="0" borderId="0" applyNumberFormat="0" applyFill="0" applyBorder="0" applyAlignment="0">
      <protection/>
    </xf>
    <xf numFmtId="0" fontId="17" fillId="0" borderId="0">
      <alignment/>
      <protection/>
    </xf>
    <xf numFmtId="166" fontId="125" fillId="0" borderId="0" applyNumberFormat="0" applyBorder="0" applyAlignment="0">
      <protection/>
    </xf>
    <xf numFmtId="0" fontId="74" fillId="0" borderId="0">
      <alignment/>
      <protection/>
    </xf>
    <xf numFmtId="2" fontId="17" fillId="0" borderId="0" applyFont="0" applyFill="0" applyBorder="0" applyAlignment="0" applyProtection="0"/>
    <xf numFmtId="0" fontId="100" fillId="0" borderId="10">
      <alignment horizontal="left" vertical="center"/>
      <protection/>
    </xf>
    <xf numFmtId="0" fontId="100" fillId="0" borderId="9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6" fontId="77" fillId="0" borderId="0" applyFont="0" applyFill="0" applyBorder="0" applyAlignment="0" applyProtection="0"/>
    <xf numFmtId="0" fontId="60" fillId="0" borderId="0">
      <alignment/>
      <protection/>
    </xf>
    <xf numFmtId="0" fontId="126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5" fillId="0" borderId="0" applyNumberFormat="0" applyFont="0" applyFill="0" applyAlignment="0">
      <protection/>
    </xf>
    <xf numFmtId="18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7" fillId="0" borderId="24" applyNumberFormat="0" applyFont="0" applyFill="0" applyAlignment="0" applyProtection="0"/>
    <xf numFmtId="218" fontId="79" fillId="0" borderId="0" applyFont="0" applyFill="0" applyBorder="0" applyAlignment="0" applyProtection="0"/>
    <xf numFmtId="0" fontId="75" fillId="0" borderId="0" applyNumberFormat="0" applyFont="0" applyFill="0" applyAlignment="0">
      <protection/>
    </xf>
    <xf numFmtId="184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19" fontId="48" fillId="0" borderId="0" applyFont="0" applyFill="0" applyBorder="0" applyAlignment="0" applyProtection="0"/>
    <xf numFmtId="220" fontId="4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27" fillId="0" borderId="0">
      <alignment/>
      <protection/>
    </xf>
    <xf numFmtId="0" fontId="109" fillId="0" borderId="0">
      <alignment/>
      <protection/>
    </xf>
    <xf numFmtId="40" fontId="128" fillId="0" borderId="0" applyBorder="0">
      <alignment horizontal="right"/>
      <protection/>
    </xf>
    <xf numFmtId="221" fontId="79" fillId="0" borderId="15">
      <alignment horizontal="right" vertical="center"/>
      <protection/>
    </xf>
    <xf numFmtId="222" fontId="129" fillId="0" borderId="15">
      <alignment horizontal="right" vertical="center"/>
      <protection/>
    </xf>
    <xf numFmtId="223" fontId="16" fillId="0" borderId="15">
      <alignment horizontal="right" vertical="center"/>
      <protection/>
    </xf>
    <xf numFmtId="222" fontId="129" fillId="0" borderId="15">
      <alignment horizontal="right" vertical="center"/>
      <protection/>
    </xf>
    <xf numFmtId="224" fontId="77" fillId="0" borderId="15">
      <alignment horizontal="right" vertical="center"/>
      <protection/>
    </xf>
    <xf numFmtId="221" fontId="79" fillId="0" borderId="15">
      <alignment horizontal="right" vertical="center"/>
      <protection/>
    </xf>
    <xf numFmtId="222" fontId="129" fillId="0" borderId="15">
      <alignment horizontal="right" vertical="center"/>
      <protection/>
    </xf>
    <xf numFmtId="223" fontId="16" fillId="0" borderId="15">
      <alignment horizontal="right" vertical="center"/>
      <protection/>
    </xf>
    <xf numFmtId="223" fontId="16" fillId="0" borderId="15">
      <alignment horizontal="right" vertical="center"/>
      <protection/>
    </xf>
    <xf numFmtId="221" fontId="79" fillId="0" borderId="15">
      <alignment horizontal="right" vertical="center"/>
      <protection/>
    </xf>
    <xf numFmtId="222" fontId="129" fillId="0" borderId="15">
      <alignment horizontal="right" vertical="center"/>
      <protection/>
    </xf>
    <xf numFmtId="221" fontId="79" fillId="0" borderId="15">
      <alignment horizontal="right" vertical="center"/>
      <protection/>
    </xf>
    <xf numFmtId="225" fontId="49" fillId="0" borderId="15">
      <alignment horizontal="right" vertical="center"/>
      <protection/>
    </xf>
    <xf numFmtId="226" fontId="129" fillId="0" borderId="15">
      <alignment horizontal="right" vertical="center"/>
      <protection/>
    </xf>
    <xf numFmtId="221" fontId="79" fillId="0" borderId="15">
      <alignment horizontal="right" vertical="center"/>
      <protection/>
    </xf>
    <xf numFmtId="49" fontId="81" fillId="0" borderId="0" applyFill="0" applyBorder="0" applyAlignment="0">
      <protection/>
    </xf>
    <xf numFmtId="227" fontId="17" fillId="0" borderId="0" applyFill="0" applyBorder="0" applyAlignment="0">
      <protection/>
    </xf>
    <xf numFmtId="228" fontId="17" fillId="0" borderId="0" applyFill="0" applyBorder="0" applyAlignment="0">
      <protection/>
    </xf>
    <xf numFmtId="229" fontId="79" fillId="0" borderId="15">
      <alignment horizontal="center"/>
      <protection/>
    </xf>
    <xf numFmtId="0" fontId="16" fillId="0" borderId="25">
      <alignment/>
      <protection/>
    </xf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7" fillId="0" borderId="5" applyNumberFormat="0" applyBorder="0" applyAlignment="0">
      <protection/>
    </xf>
    <xf numFmtId="0" fontId="130" fillId="0" borderId="17" applyNumberFormat="0" applyBorder="0" applyAlignment="0">
      <protection/>
    </xf>
    <xf numFmtId="3" fontId="131" fillId="0" borderId="8" applyNumberFormat="0" applyBorder="0" applyAlignment="0">
      <protection/>
    </xf>
    <xf numFmtId="3" fontId="132" fillId="0" borderId="0" applyNumberFormat="0" applyFill="0" applyBorder="0" applyAlignment="0" applyProtection="0"/>
    <xf numFmtId="0" fontId="133" fillId="0" borderId="26" applyBorder="0" applyAlignment="0">
      <protection/>
    </xf>
    <xf numFmtId="0" fontId="134" fillId="0" borderId="0" applyNumberFormat="0" applyFill="0" applyBorder="0" applyAlignment="0" applyProtection="0"/>
    <xf numFmtId="0" fontId="96" fillId="0" borderId="27" applyNumberFormat="0" applyFill="0" applyBorder="0" applyAlignment="0" applyProtection="0"/>
    <xf numFmtId="0" fontId="3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28" applyNumberFormat="0" applyBorder="0" applyAlignment="0">
      <protection/>
    </xf>
    <xf numFmtId="0" fontId="39" fillId="0" borderId="29" applyNumberFormat="0" applyFill="0" applyAlignment="0" applyProtection="0"/>
    <xf numFmtId="0" fontId="16" fillId="0" borderId="0" applyNumberFormat="0" applyFill="0" applyBorder="0" applyAlignment="0" applyProtection="0"/>
    <xf numFmtId="0" fontId="110" fillId="0" borderId="30" applyNumberFormat="0" applyAlignment="0">
      <protection/>
    </xf>
    <xf numFmtId="228" fontId="79" fillId="0" borderId="0">
      <alignment/>
      <protection/>
    </xf>
    <xf numFmtId="230" fontId="79" fillId="0" borderId="1">
      <alignment/>
      <protection/>
    </xf>
    <xf numFmtId="0" fontId="79" fillId="0" borderId="5">
      <alignment horizontal="left" vertical="center" wrapText="1" indent="1"/>
      <protection/>
    </xf>
    <xf numFmtId="3" fontId="16" fillId="18" borderId="7">
      <alignment horizontal="right" vertical="top" wrapText="1"/>
      <protection/>
    </xf>
    <xf numFmtId="3" fontId="79" fillId="0" borderId="0" applyNumberFormat="0" applyBorder="0" applyAlignment="0" applyProtection="0"/>
    <xf numFmtId="3" fontId="58" fillId="0" borderId="0">
      <alignment/>
      <protection locked="0"/>
    </xf>
    <xf numFmtId="0" fontId="139" fillId="0" borderId="31" applyFill="0" applyBorder="0" applyAlignment="0">
      <protection/>
    </xf>
    <xf numFmtId="5" fontId="140" fillId="34" borderId="26">
      <alignment vertical="top"/>
      <protection/>
    </xf>
    <xf numFmtId="0" fontId="136" fillId="35" borderId="1">
      <alignment horizontal="left" vertical="center"/>
      <protection/>
    </xf>
    <xf numFmtId="6" fontId="141" fillId="36" borderId="26">
      <alignment/>
      <protection/>
    </xf>
    <xf numFmtId="5" fontId="142" fillId="0" borderId="26">
      <alignment horizontal="left" vertical="top"/>
      <protection/>
    </xf>
    <xf numFmtId="0" fontId="143" fillId="37" borderId="0">
      <alignment horizontal="left" vertical="center"/>
      <protection/>
    </xf>
    <xf numFmtId="231" fontId="48" fillId="0" borderId="32">
      <alignment horizontal="left" vertical="top"/>
      <protection/>
    </xf>
    <xf numFmtId="0" fontId="144" fillId="0" borderId="32">
      <alignment horizontal="left" vertical="center"/>
      <protection/>
    </xf>
    <xf numFmtId="0" fontId="10" fillId="0" borderId="0">
      <alignment/>
      <protection/>
    </xf>
    <xf numFmtId="232" fontId="83" fillId="0" borderId="0" applyFont="0" applyFill="0" applyBorder="0" applyAlignment="0" applyProtection="0"/>
    <xf numFmtId="233" fontId="74" fillId="0" borderId="0" applyFont="0" applyFill="0" applyBorder="0" applyAlignment="0" applyProtection="0"/>
    <xf numFmtId="42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5" fillId="0" borderId="33" applyNumberFormat="0" applyFont="0" applyAlignment="0">
      <protection/>
    </xf>
    <xf numFmtId="0" fontId="146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47" fillId="0" borderId="0">
      <alignment/>
      <protection/>
    </xf>
    <xf numFmtId="0" fontId="148" fillId="0" borderId="34">
      <alignment/>
      <protection/>
    </xf>
    <xf numFmtId="0" fontId="75" fillId="0" borderId="0">
      <alignment/>
      <protection/>
    </xf>
    <xf numFmtId="179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49" fillId="0" borderId="0">
      <alignment/>
      <protection/>
    </xf>
    <xf numFmtId="182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50" fillId="0" borderId="0">
      <alignment/>
      <protection/>
    </xf>
    <xf numFmtId="174" fontId="53" fillId="0" borderId="0" applyFont="0" applyFill="0" applyBorder="0" applyAlignment="0" applyProtection="0"/>
    <xf numFmtId="6" fontId="45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2" fillId="0" borderId="0">
      <alignment vertical="center"/>
      <protection/>
    </xf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168" fontId="0" fillId="0" borderId="0" xfId="623" applyNumberFormat="1" applyFont="1" applyAlignment="1">
      <alignment/>
    </xf>
    <xf numFmtId="168" fontId="0" fillId="38" borderId="0" xfId="623" applyNumberFormat="1" applyFont="1" applyFill="1" applyAlignment="1">
      <alignment/>
    </xf>
    <xf numFmtId="167" fontId="0" fillId="0" borderId="0" xfId="614" applyNumberFormat="1" applyFont="1" applyAlignment="1">
      <alignment horizontal="justify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43" fontId="0" fillId="38" borderId="0" xfId="614" applyNumberFormat="1" applyFont="1" applyFill="1" applyAlignment="1">
      <alignment/>
    </xf>
    <xf numFmtId="43" fontId="0" fillId="38" borderId="0" xfId="614" applyFont="1" applyFill="1" applyAlignment="1">
      <alignment/>
    </xf>
    <xf numFmtId="0" fontId="5" fillId="38" borderId="0" xfId="763" applyFont="1" applyFill="1">
      <alignment/>
      <protection/>
    </xf>
    <xf numFmtId="167" fontId="10" fillId="0" borderId="0" xfId="614" applyNumberFormat="1" applyFont="1" applyFill="1" applyAlignment="1">
      <alignment/>
    </xf>
    <xf numFmtId="0" fontId="4" fillId="0" borderId="1" xfId="763" applyFont="1" applyFill="1" applyBorder="1" applyAlignment="1">
      <alignment horizontal="center" vertical="center"/>
      <protection/>
    </xf>
    <xf numFmtId="0" fontId="4" fillId="0" borderId="1" xfId="763" applyNumberFormat="1" applyFont="1" applyFill="1" applyBorder="1" applyAlignment="1">
      <alignment horizontal="center" vertical="center"/>
      <protection/>
    </xf>
    <xf numFmtId="0" fontId="14" fillId="0" borderId="0" xfId="763" applyFont="1" applyFill="1">
      <alignment/>
      <protection/>
    </xf>
    <xf numFmtId="0" fontId="23" fillId="0" borderId="0" xfId="762" applyNumberFormat="1" applyFont="1" applyFill="1" applyAlignment="1">
      <alignment vertical="center"/>
      <protection/>
    </xf>
    <xf numFmtId="166" fontId="4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167" fontId="1" fillId="0" borderId="0" xfId="614" applyNumberFormat="1" applyFont="1" applyFill="1" applyAlignment="1">
      <alignment horizontal="right"/>
    </xf>
    <xf numFmtId="0" fontId="10" fillId="0" borderId="0" xfId="763" applyFont="1" applyFill="1">
      <alignment/>
      <protection/>
    </xf>
    <xf numFmtId="0" fontId="14" fillId="0" borderId="0" xfId="763" applyFont="1" applyFill="1" applyAlignment="1">
      <alignment vertical="center"/>
      <protection/>
    </xf>
    <xf numFmtId="0" fontId="10" fillId="0" borderId="0" xfId="763" applyFont="1" applyFill="1" applyAlignment="1">
      <alignment vertical="center"/>
      <protection/>
    </xf>
    <xf numFmtId="0" fontId="4" fillId="0" borderId="0" xfId="763" applyFont="1" applyFill="1" applyAlignment="1">
      <alignment vertical="center"/>
      <protection/>
    </xf>
    <xf numFmtId="0" fontId="2" fillId="0" borderId="0" xfId="763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66" fontId="0" fillId="0" borderId="0" xfId="614" applyNumberFormat="1" applyFont="1" applyFill="1" applyAlignment="1">
      <alignment/>
    </xf>
    <xf numFmtId="0" fontId="0" fillId="0" borderId="0" xfId="0" applyFont="1" applyFill="1" applyAlignment="1">
      <alignment/>
    </xf>
    <xf numFmtId="167" fontId="2" fillId="0" borderId="0" xfId="614" applyNumberFormat="1" applyFont="1" applyFill="1" applyAlignment="1">
      <alignment/>
    </xf>
    <xf numFmtId="0" fontId="0" fillId="0" borderId="0" xfId="0" applyFont="1" applyFill="1" applyAlignment="1">
      <alignment horizontal="justify"/>
    </xf>
    <xf numFmtId="168" fontId="22" fillId="0" borderId="0" xfId="623" applyNumberFormat="1" applyFont="1" applyFill="1" applyAlignment="1">
      <alignment/>
    </xf>
    <xf numFmtId="168" fontId="0" fillId="0" borderId="0" xfId="623" applyNumberFormat="1" applyFont="1" applyFill="1" applyAlignment="1">
      <alignment/>
    </xf>
    <xf numFmtId="167" fontId="0" fillId="0" borderId="0" xfId="614" applyNumberFormat="1" applyFont="1" applyFill="1" applyAlignment="1">
      <alignment horizontal="justify"/>
    </xf>
    <xf numFmtId="167" fontId="1" fillId="0" borderId="0" xfId="614" applyNumberFormat="1" applyFont="1" applyFill="1" applyBorder="1" applyAlignment="1">
      <alignment horizontal="right"/>
    </xf>
    <xf numFmtId="166" fontId="2" fillId="0" borderId="0" xfId="614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8" fontId="3" fillId="0" borderId="1" xfId="623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68" fontId="0" fillId="0" borderId="0" xfId="623" applyNumberFormat="1" applyFont="1" applyFill="1" applyAlignment="1">
      <alignment vertical="center" wrapText="1"/>
    </xf>
    <xf numFmtId="0" fontId="0" fillId="38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8" fillId="0" borderId="0" xfId="762" applyNumberFormat="1" applyFont="1" applyFill="1" applyAlignment="1">
      <alignment horizontal="center" vertical="center"/>
      <protection/>
    </xf>
    <xf numFmtId="166" fontId="8" fillId="0" borderId="0" xfId="762" applyNumberFormat="1" applyFont="1" applyFill="1" applyAlignment="1">
      <alignment horizontal="center" vertical="center"/>
      <protection/>
    </xf>
    <xf numFmtId="166" fontId="11" fillId="0" borderId="0" xfId="0" applyNumberFormat="1" applyFont="1" applyFill="1" applyAlignment="1">
      <alignment/>
    </xf>
    <xf numFmtId="0" fontId="151" fillId="0" borderId="0" xfId="0" applyFont="1" applyFill="1" applyAlignment="1">
      <alignment/>
    </xf>
    <xf numFmtId="166" fontId="2" fillId="0" borderId="0" xfId="614" applyNumberFormat="1" applyFont="1" applyAlignment="1">
      <alignment/>
    </xf>
    <xf numFmtId="166" fontId="4" fillId="0" borderId="0" xfId="614" applyNumberFormat="1" applyFont="1" applyFill="1" applyAlignment="1">
      <alignment/>
    </xf>
    <xf numFmtId="0" fontId="152" fillId="0" borderId="0" xfId="0" applyFont="1" applyFill="1" applyAlignment="1">
      <alignment/>
    </xf>
    <xf numFmtId="166" fontId="4" fillId="0" borderId="0" xfId="614" applyNumberFormat="1" applyFont="1" applyAlignment="1">
      <alignment/>
    </xf>
    <xf numFmtId="0" fontId="4" fillId="0" borderId="0" xfId="0" applyFont="1" applyAlignment="1">
      <alignment/>
    </xf>
    <xf numFmtId="43" fontId="3" fillId="0" borderId="1" xfId="614" applyFont="1" applyFill="1" applyBorder="1" applyAlignment="1">
      <alignment horizontal="center" vertical="center" wrapText="1"/>
    </xf>
    <xf numFmtId="43" fontId="3" fillId="0" borderId="1" xfId="614" applyNumberFormat="1" applyFont="1" applyFill="1" applyBorder="1" applyAlignment="1">
      <alignment horizontal="center" vertical="center" wrapText="1"/>
    </xf>
    <xf numFmtId="167" fontId="5" fillId="38" borderId="0" xfId="763" applyNumberFormat="1" applyFont="1" applyFill="1">
      <alignment/>
      <protection/>
    </xf>
    <xf numFmtId="167" fontId="10" fillId="38" borderId="0" xfId="614" applyNumberFormat="1" applyFont="1" applyFill="1" applyAlignment="1">
      <alignment vertical="center" wrapText="1"/>
    </xf>
    <xf numFmtId="167" fontId="10" fillId="0" borderId="0" xfId="614" applyNumberFormat="1" applyFont="1" applyFill="1" applyAlignment="1">
      <alignment vertical="center" wrapText="1"/>
    </xf>
    <xf numFmtId="0" fontId="0" fillId="0" borderId="0" xfId="763" applyFont="1" applyFill="1">
      <alignment/>
      <protection/>
    </xf>
    <xf numFmtId="0" fontId="6" fillId="0" borderId="0" xfId="762" applyNumberFormat="1" applyFont="1" applyFill="1" applyAlignment="1">
      <alignment vertical="center"/>
      <protection/>
    </xf>
    <xf numFmtId="0" fontId="7" fillId="0" borderId="0" xfId="763" applyFont="1" applyFill="1">
      <alignment/>
      <protection/>
    </xf>
    <xf numFmtId="0" fontId="7" fillId="0" borderId="0" xfId="761" applyNumberFormat="1" applyFont="1" applyFill="1" applyAlignment="1">
      <alignment horizontal="center"/>
      <protection/>
    </xf>
    <xf numFmtId="0" fontId="7" fillId="0" borderId="0" xfId="761" applyFont="1" applyFill="1">
      <alignment/>
      <protection/>
    </xf>
    <xf numFmtId="0" fontId="0" fillId="0" borderId="0" xfId="763" applyNumberFormat="1" applyFont="1" applyFill="1" applyAlignment="1">
      <alignment horizontal="center"/>
      <protection/>
    </xf>
    <xf numFmtId="166" fontId="4" fillId="0" borderId="0" xfId="763" applyNumberFormat="1" applyFont="1" applyFill="1" applyAlignment="1">
      <alignment vertical="center"/>
      <protection/>
    </xf>
    <xf numFmtId="166" fontId="14" fillId="0" borderId="0" xfId="614" applyNumberFormat="1" applyFont="1" applyFill="1" applyAlignment="1">
      <alignment vertical="center"/>
    </xf>
    <xf numFmtId="166" fontId="10" fillId="0" borderId="0" xfId="614" applyNumberFormat="1" applyFont="1" applyFill="1" applyAlignment="1">
      <alignment vertical="center"/>
    </xf>
    <xf numFmtId="168" fontId="4" fillId="0" borderId="1" xfId="62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0" borderId="1" xfId="614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1" xfId="614" applyNumberFormat="1" applyFont="1" applyFill="1" applyBorder="1" applyAlignment="1">
      <alignment horizontal="right" vertical="center" wrapText="1"/>
    </xf>
    <xf numFmtId="167" fontId="2" fillId="0" borderId="1" xfId="614" applyNumberFormat="1" applyFont="1" applyFill="1" applyBorder="1" applyAlignment="1">
      <alignment vertical="center" wrapText="1"/>
    </xf>
    <xf numFmtId="167" fontId="4" fillId="0" borderId="1" xfId="614" applyNumberFormat="1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623" applyNumberFormat="1" applyFont="1" applyFill="1" applyBorder="1" applyAlignment="1">
      <alignment horizontal="center" vertical="center" wrapText="1"/>
    </xf>
    <xf numFmtId="167" fontId="4" fillId="0" borderId="36" xfId="614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167" fontId="2" fillId="0" borderId="36" xfId="614" applyNumberFormat="1" applyFont="1" applyFill="1" applyBorder="1" applyAlignment="1">
      <alignment horizontal="right" vertical="center" wrapText="1"/>
    </xf>
    <xf numFmtId="0" fontId="2" fillId="0" borderId="35" xfId="627" applyNumberFormat="1" applyFont="1" applyFill="1" applyBorder="1" applyAlignment="1">
      <alignment horizontal="center" wrapText="1"/>
    </xf>
    <xf numFmtId="0" fontId="2" fillId="0" borderId="35" xfId="627" applyNumberFormat="1" applyFont="1" applyFill="1" applyBorder="1" applyAlignment="1">
      <alignment horizontal="center" vertical="center" wrapText="1"/>
    </xf>
    <xf numFmtId="167" fontId="4" fillId="0" borderId="36" xfId="614" applyNumberFormat="1" applyFont="1" applyFill="1" applyBorder="1" applyAlignment="1">
      <alignment vertical="center" wrapText="1"/>
    </xf>
    <xf numFmtId="167" fontId="2" fillId="0" borderId="36" xfId="614" applyNumberFormat="1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167" fontId="2" fillId="0" borderId="38" xfId="614" applyNumberFormat="1" applyFont="1" applyFill="1" applyBorder="1" applyAlignment="1">
      <alignment vertical="center" wrapText="1"/>
    </xf>
    <xf numFmtId="167" fontId="2" fillId="0" borderId="39" xfId="614" applyNumberFormat="1" applyFont="1" applyFill="1" applyBorder="1" applyAlignment="1">
      <alignment vertical="center" wrapText="1"/>
    </xf>
    <xf numFmtId="167" fontId="2" fillId="0" borderId="1" xfId="627" applyNumberFormat="1" applyFont="1" applyFill="1" applyBorder="1" applyAlignment="1" quotePrefix="1">
      <alignment vertical="center" wrapText="1"/>
    </xf>
    <xf numFmtId="166" fontId="14" fillId="0" borderId="1" xfId="614" applyNumberFormat="1" applyFont="1" applyFill="1" applyBorder="1" applyAlignment="1">
      <alignment vertical="center" wrapText="1"/>
    </xf>
    <xf numFmtId="167" fontId="14" fillId="0" borderId="1" xfId="614" applyNumberFormat="1" applyFont="1" applyFill="1" applyBorder="1" applyAlignment="1">
      <alignment vertical="center" wrapText="1"/>
    </xf>
    <xf numFmtId="167" fontId="14" fillId="0" borderId="1" xfId="614" applyNumberFormat="1" applyFont="1" applyFill="1" applyBorder="1" applyAlignment="1">
      <alignment horizontal="right" vertical="center" wrapText="1"/>
    </xf>
    <xf numFmtId="0" fontId="10" fillId="0" borderId="1" xfId="614" applyNumberFormat="1" applyFont="1" applyFill="1" applyBorder="1" applyAlignment="1">
      <alignment horizontal="center" vertical="center" wrapText="1"/>
    </xf>
    <xf numFmtId="167" fontId="10" fillId="0" borderId="1" xfId="614" applyNumberFormat="1" applyFont="1" applyFill="1" applyBorder="1" applyAlignment="1">
      <alignment vertical="center" wrapText="1"/>
    </xf>
    <xf numFmtId="167" fontId="10" fillId="0" borderId="1" xfId="614" applyNumberFormat="1" applyFont="1" applyFill="1" applyBorder="1" applyAlignment="1">
      <alignment horizontal="right" vertical="center" wrapText="1"/>
    </xf>
    <xf numFmtId="167" fontId="10" fillId="0" borderId="1" xfId="614" applyNumberFormat="1" applyFont="1" applyFill="1" applyBorder="1" applyAlignment="1">
      <alignment horizontal="center" vertical="center" wrapText="1"/>
    </xf>
    <xf numFmtId="168" fontId="10" fillId="0" borderId="1" xfId="623" applyNumberFormat="1" applyFont="1" applyFill="1" applyBorder="1" applyAlignment="1">
      <alignment vertical="center" wrapText="1"/>
    </xf>
    <xf numFmtId="43" fontId="10" fillId="0" borderId="1" xfId="614" applyNumberFormat="1" applyFont="1" applyFill="1" applyBorder="1" applyAlignment="1">
      <alignment vertical="center" wrapText="1"/>
    </xf>
    <xf numFmtId="43" fontId="10" fillId="0" borderId="1" xfId="614" applyFont="1" applyFill="1" applyBorder="1" applyAlignment="1">
      <alignment vertical="center" wrapText="1"/>
    </xf>
    <xf numFmtId="166" fontId="0" fillId="0" borderId="1" xfId="614" applyNumberFormat="1" applyFont="1" applyFill="1" applyBorder="1" applyAlignment="1">
      <alignment horizontal="center" vertical="center" wrapText="1"/>
    </xf>
    <xf numFmtId="0" fontId="0" fillId="0" borderId="1" xfId="760" applyFont="1" applyFill="1" applyBorder="1" applyAlignment="1">
      <alignment vertical="center" wrapText="1"/>
      <protection/>
    </xf>
    <xf numFmtId="167" fontId="0" fillId="0" borderId="1" xfId="614" applyNumberFormat="1" applyFont="1" applyFill="1" applyBorder="1" applyAlignment="1">
      <alignment vertical="center" wrapText="1"/>
    </xf>
    <xf numFmtId="235" fontId="10" fillId="0" borderId="1" xfId="614" applyNumberFormat="1" applyFont="1" applyFill="1" applyBorder="1" applyAlignment="1">
      <alignment vertical="center" wrapText="1"/>
    </xf>
    <xf numFmtId="235" fontId="10" fillId="0" borderId="1" xfId="614" applyNumberFormat="1" applyFont="1" applyFill="1" applyBorder="1" applyAlignment="1">
      <alignment horizontal="center" vertical="center" wrapText="1"/>
    </xf>
    <xf numFmtId="168" fontId="3" fillId="0" borderId="36" xfId="623" applyNumberFormat="1" applyFont="1" applyFill="1" applyBorder="1" applyAlignment="1">
      <alignment horizontal="center" vertical="center" wrapText="1"/>
    </xf>
    <xf numFmtId="166" fontId="14" fillId="0" borderId="35" xfId="614" applyNumberFormat="1" applyFont="1" applyFill="1" applyBorder="1" applyAlignment="1">
      <alignment vertical="center" wrapText="1"/>
    </xf>
    <xf numFmtId="167" fontId="14" fillId="0" borderId="36" xfId="614" applyNumberFormat="1" applyFont="1" applyFill="1" applyBorder="1" applyAlignment="1">
      <alignment horizontal="right" vertical="center" wrapText="1"/>
    </xf>
    <xf numFmtId="0" fontId="10" fillId="0" borderId="35" xfId="614" applyNumberFormat="1" applyFont="1" applyFill="1" applyBorder="1" applyAlignment="1">
      <alignment horizontal="center" vertical="center" wrapText="1"/>
    </xf>
    <xf numFmtId="167" fontId="10" fillId="0" borderId="36" xfId="614" applyNumberFormat="1" applyFont="1" applyFill="1" applyBorder="1" applyAlignment="1">
      <alignment horizontal="right" vertical="center" wrapText="1"/>
    </xf>
    <xf numFmtId="167" fontId="10" fillId="0" borderId="36" xfId="614" applyNumberFormat="1" applyFont="1" applyFill="1" applyBorder="1" applyAlignment="1">
      <alignment vertical="center" wrapText="1"/>
    </xf>
    <xf numFmtId="235" fontId="10" fillId="0" borderId="36" xfId="614" applyNumberFormat="1" applyFont="1" applyFill="1" applyBorder="1" applyAlignment="1">
      <alignment vertical="center" wrapText="1"/>
    </xf>
    <xf numFmtId="0" fontId="10" fillId="0" borderId="37" xfId="614" applyNumberFormat="1" applyFont="1" applyFill="1" applyBorder="1" applyAlignment="1">
      <alignment horizontal="center" vertical="center" wrapText="1"/>
    </xf>
    <xf numFmtId="167" fontId="10" fillId="0" borderId="38" xfId="614" applyNumberFormat="1" applyFont="1" applyFill="1" applyBorder="1" applyAlignment="1">
      <alignment vertical="center" wrapText="1"/>
    </xf>
    <xf numFmtId="167" fontId="10" fillId="0" borderId="38" xfId="614" applyNumberFormat="1" applyFont="1" applyFill="1" applyBorder="1" applyAlignment="1">
      <alignment horizontal="right" vertical="center" wrapText="1"/>
    </xf>
    <xf numFmtId="168" fontId="10" fillId="0" borderId="38" xfId="623" applyNumberFormat="1" applyFont="1" applyFill="1" applyBorder="1" applyAlignment="1">
      <alignment vertical="center" wrapText="1"/>
    </xf>
    <xf numFmtId="167" fontId="10" fillId="0" borderId="38" xfId="614" applyNumberFormat="1" applyFont="1" applyFill="1" applyBorder="1" applyAlignment="1">
      <alignment horizontal="center" vertical="center" wrapText="1"/>
    </xf>
    <xf numFmtId="0" fontId="10" fillId="0" borderId="38" xfId="614" applyNumberFormat="1" applyFont="1" applyFill="1" applyBorder="1" applyAlignment="1">
      <alignment horizontal="center" vertical="center" wrapText="1"/>
    </xf>
    <xf numFmtId="43" fontId="10" fillId="0" borderId="38" xfId="614" applyFont="1" applyFill="1" applyBorder="1" applyAlignment="1">
      <alignment vertical="center" wrapText="1"/>
    </xf>
    <xf numFmtId="167" fontId="10" fillId="0" borderId="39" xfId="614" applyNumberFormat="1" applyFont="1" applyFill="1" applyBorder="1" applyAlignment="1">
      <alignment vertical="center" wrapText="1"/>
    </xf>
    <xf numFmtId="0" fontId="3" fillId="0" borderId="1" xfId="763" applyFont="1" applyFill="1" applyBorder="1" applyAlignment="1">
      <alignment horizontal="center" vertical="center" wrapText="1"/>
      <protection/>
    </xf>
    <xf numFmtId="168" fontId="3" fillId="0" borderId="40" xfId="623" applyNumberFormat="1" applyFont="1" applyFill="1" applyBorder="1" applyAlignment="1">
      <alignment horizontal="center" vertical="center" wrapText="1"/>
    </xf>
    <xf numFmtId="168" fontId="3" fillId="0" borderId="41" xfId="623" applyNumberFormat="1" applyFont="1" applyFill="1" applyBorder="1" applyAlignment="1">
      <alignment horizontal="center" vertical="center" wrapText="1"/>
    </xf>
    <xf numFmtId="168" fontId="3" fillId="0" borderId="1" xfId="623" applyNumberFormat="1" applyFont="1" applyFill="1" applyBorder="1" applyAlignment="1">
      <alignment horizontal="center" vertical="center" wrapText="1"/>
    </xf>
    <xf numFmtId="168" fontId="3" fillId="0" borderId="36" xfId="623" applyNumberFormat="1" applyFont="1" applyFill="1" applyBorder="1" applyAlignment="1">
      <alignment horizontal="center" vertical="center" wrapText="1"/>
    </xf>
    <xf numFmtId="168" fontId="3" fillId="0" borderId="42" xfId="623" applyNumberFormat="1" applyFont="1" applyFill="1" applyBorder="1" applyAlignment="1">
      <alignment horizontal="center" vertical="center" wrapText="1"/>
    </xf>
    <xf numFmtId="0" fontId="3" fillId="0" borderId="42" xfId="763" applyNumberFormat="1" applyFont="1" applyFill="1" applyBorder="1" applyAlignment="1">
      <alignment horizontal="center" vertical="center" wrapText="1"/>
      <protection/>
    </xf>
    <xf numFmtId="0" fontId="3" fillId="0" borderId="1" xfId="763" applyNumberFormat="1" applyFont="1" applyFill="1" applyBorder="1" applyAlignment="1">
      <alignment horizontal="center" vertical="center" wrapText="1"/>
      <protection/>
    </xf>
    <xf numFmtId="0" fontId="4" fillId="0" borderId="1" xfId="763" applyNumberFormat="1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166" fontId="9" fillId="0" borderId="1" xfId="614" applyNumberFormat="1" applyFont="1" applyFill="1" applyBorder="1" applyAlignment="1">
      <alignment horizontal="right" vertical="center" wrapText="1"/>
    </xf>
    <xf numFmtId="43" fontId="9" fillId="0" borderId="36" xfId="614" applyFont="1" applyFill="1" applyBorder="1" applyAlignment="1">
      <alignment horizontal="right" vertical="center" wrapText="1"/>
    </xf>
    <xf numFmtId="166" fontId="0" fillId="0" borderId="1" xfId="614" applyNumberFormat="1" applyFont="1" applyFill="1" applyBorder="1" applyAlignment="1">
      <alignment horizontal="right" vertical="center" wrapText="1"/>
    </xf>
    <xf numFmtId="168" fontId="3" fillId="0" borderId="43" xfId="623" applyNumberFormat="1" applyFont="1" applyFill="1" applyBorder="1" applyAlignment="1">
      <alignment horizontal="center" vertical="center" wrapText="1"/>
    </xf>
    <xf numFmtId="43" fontId="0" fillId="0" borderId="36" xfId="614" applyFont="1" applyFill="1" applyBorder="1" applyAlignment="1">
      <alignment horizontal="right" vertical="center" wrapText="1"/>
    </xf>
    <xf numFmtId="166" fontId="0" fillId="0" borderId="38" xfId="614" applyNumberFormat="1" applyFont="1" applyFill="1" applyBorder="1" applyAlignment="1">
      <alignment horizontal="right" vertical="center" wrapText="1"/>
    </xf>
    <xf numFmtId="43" fontId="0" fillId="0" borderId="39" xfId="614" applyFont="1" applyFill="1" applyBorder="1" applyAlignment="1">
      <alignment horizontal="right" vertical="center" wrapText="1"/>
    </xf>
    <xf numFmtId="167" fontId="9" fillId="0" borderId="1" xfId="627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167" fontId="9" fillId="0" borderId="36" xfId="627" applyNumberFormat="1" applyFont="1" applyFill="1" applyBorder="1" applyAlignment="1">
      <alignment horizontal="center" vertical="center" wrapText="1"/>
    </xf>
    <xf numFmtId="168" fontId="6" fillId="0" borderId="0" xfId="623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4" fillId="0" borderId="42" xfId="623" applyNumberFormat="1" applyFont="1" applyFill="1" applyBorder="1" applyAlignment="1">
      <alignment horizontal="center" vertical="center" wrapText="1"/>
    </xf>
    <xf numFmtId="168" fontId="4" fillId="0" borderId="1" xfId="623" applyNumberFormat="1" applyFont="1" applyFill="1" applyBorder="1" applyAlignment="1">
      <alignment horizontal="center" vertical="center" wrapText="1"/>
    </xf>
    <xf numFmtId="168" fontId="4" fillId="0" borderId="40" xfId="623" applyNumberFormat="1" applyFont="1" applyFill="1" applyBorder="1" applyAlignment="1">
      <alignment horizontal="center" vertical="center" wrapText="1"/>
    </xf>
    <xf numFmtId="168" fontId="1" fillId="0" borderId="0" xfId="623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53" fillId="0" borderId="0" xfId="0" applyFont="1" applyAlignment="1">
      <alignment horizontal="left"/>
    </xf>
    <xf numFmtId="168" fontId="3" fillId="0" borderId="15" xfId="623" applyNumberFormat="1" applyFont="1" applyFill="1" applyBorder="1" applyAlignment="1">
      <alignment horizontal="center" vertical="center" wrapText="1"/>
    </xf>
    <xf numFmtId="168" fontId="3" fillId="0" borderId="45" xfId="623" applyNumberFormat="1" applyFont="1" applyFill="1" applyBorder="1" applyAlignment="1">
      <alignment horizontal="center" vertical="center" wrapText="1"/>
    </xf>
    <xf numFmtId="168" fontId="3" fillId="0" borderId="26" xfId="623" applyNumberFormat="1" applyFont="1" applyFill="1" applyBorder="1" applyAlignment="1">
      <alignment horizontal="center" vertical="center" wrapText="1"/>
    </xf>
    <xf numFmtId="168" fontId="3" fillId="0" borderId="46" xfId="623" applyNumberFormat="1" applyFont="1" applyFill="1" applyBorder="1" applyAlignment="1">
      <alignment horizontal="center" vertical="center" wrapText="1"/>
    </xf>
    <xf numFmtId="168" fontId="3" fillId="0" borderId="47" xfId="623" applyNumberFormat="1" applyFont="1" applyFill="1" applyBorder="1" applyAlignment="1">
      <alignment horizontal="center" vertical="center" wrapText="1"/>
    </xf>
    <xf numFmtId="167" fontId="8" fillId="0" borderId="0" xfId="614" applyNumberFormat="1" applyFont="1" applyFill="1" applyAlignment="1">
      <alignment horizontal="center"/>
    </xf>
    <xf numFmtId="43" fontId="3" fillId="0" borderId="1" xfId="614" applyFont="1" applyFill="1" applyBorder="1" applyAlignment="1">
      <alignment horizontal="center" vertical="center" wrapText="1"/>
    </xf>
    <xf numFmtId="167" fontId="6" fillId="0" borderId="0" xfId="614" applyNumberFormat="1" applyFont="1" applyFill="1" applyAlignment="1">
      <alignment horizontal="center"/>
    </xf>
    <xf numFmtId="167" fontId="9" fillId="0" borderId="0" xfId="614" applyNumberFormat="1" applyFont="1" applyFill="1" applyAlignment="1">
      <alignment horizontal="center"/>
    </xf>
    <xf numFmtId="43" fontId="3" fillId="0" borderId="42" xfId="614" applyFont="1" applyFill="1" applyBorder="1" applyAlignment="1">
      <alignment horizontal="center" vertical="center" wrapText="1"/>
    </xf>
    <xf numFmtId="166" fontId="3" fillId="0" borderId="44" xfId="614" applyNumberFormat="1" applyFont="1" applyFill="1" applyBorder="1" applyAlignment="1">
      <alignment vertical="center" wrapText="1"/>
    </xf>
    <xf numFmtId="166" fontId="3" fillId="0" borderId="35" xfId="614" applyNumberFormat="1" applyFont="1" applyFill="1" applyBorder="1" applyAlignment="1">
      <alignment vertical="center" wrapText="1"/>
    </xf>
    <xf numFmtId="167" fontId="1" fillId="0" borderId="14" xfId="614" applyNumberFormat="1" applyFont="1" applyFill="1" applyBorder="1" applyAlignment="1">
      <alignment horizontal="center"/>
    </xf>
    <xf numFmtId="43" fontId="3" fillId="0" borderId="42" xfId="614" applyNumberFormat="1" applyFont="1" applyFill="1" applyBorder="1" applyAlignment="1">
      <alignment horizontal="center" vertical="center" wrapText="1"/>
    </xf>
    <xf numFmtId="43" fontId="3" fillId="0" borderId="1" xfId="61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9" fillId="0" borderId="40" xfId="614" applyNumberFormat="1" applyFont="1" applyFill="1" applyBorder="1" applyAlignment="1">
      <alignment horizontal="center" vertical="center" wrapText="1"/>
    </xf>
    <xf numFmtId="167" fontId="9" fillId="0" borderId="36" xfId="614" applyNumberFormat="1" applyFont="1" applyFill="1" applyBorder="1" applyAlignment="1">
      <alignment horizontal="center" vertical="center" wrapText="1"/>
    </xf>
    <xf numFmtId="168" fontId="1" fillId="0" borderId="0" xfId="623" applyNumberFormat="1" applyFont="1" applyFill="1" applyBorder="1" applyAlignment="1">
      <alignment horizontal="right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8" fontId="9" fillId="0" borderId="42" xfId="623" applyNumberFormat="1" applyFont="1" applyFill="1" applyBorder="1" applyAlignment="1">
      <alignment horizontal="center" vertical="center" wrapText="1"/>
    </xf>
    <xf numFmtId="168" fontId="9" fillId="0" borderId="1" xfId="623" applyNumberFormat="1" applyFont="1" applyFill="1" applyBorder="1" applyAlignment="1">
      <alignment horizontal="center" vertical="center" wrapText="1"/>
    </xf>
    <xf numFmtId="167" fontId="9" fillId="0" borderId="42" xfId="627" applyNumberFormat="1" applyFont="1" applyFill="1" applyBorder="1" applyAlignment="1">
      <alignment horizontal="center" vertical="center" wrapText="1"/>
    </xf>
    <xf numFmtId="167" fontId="9" fillId="0" borderId="40" xfId="627" applyNumberFormat="1" applyFont="1" applyFill="1" applyBorder="1" applyAlignment="1">
      <alignment horizontal="center" vertical="center" wrapText="1"/>
    </xf>
    <xf numFmtId="0" fontId="9" fillId="0" borderId="0" xfId="762" applyNumberFormat="1" applyFont="1" applyFill="1" applyAlignment="1">
      <alignment horizontal="center" vertical="center"/>
      <protection/>
    </xf>
    <xf numFmtId="0" fontId="6" fillId="0" borderId="0" xfId="762" applyNumberFormat="1" applyFont="1" applyFill="1" applyAlignment="1">
      <alignment horizontal="center" vertical="center"/>
      <protection/>
    </xf>
    <xf numFmtId="0" fontId="8" fillId="0" borderId="0" xfId="762" applyNumberFormat="1" applyFont="1" applyFill="1" applyAlignment="1">
      <alignment horizontal="center" vertical="center"/>
      <protection/>
    </xf>
    <xf numFmtId="0" fontId="4" fillId="0" borderId="1" xfId="763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9" fillId="0" borderId="36" xfId="614" applyNumberFormat="1" applyFont="1" applyFill="1" applyBorder="1" applyAlignment="1">
      <alignment horizontal="right" vertical="center" wrapText="1"/>
    </xf>
    <xf numFmtId="166" fontId="0" fillId="0" borderId="36" xfId="614" applyNumberFormat="1" applyFont="1" applyFill="1" applyBorder="1" applyAlignment="1">
      <alignment horizontal="right" vertical="center" wrapText="1"/>
    </xf>
    <xf numFmtId="166" fontId="0" fillId="0" borderId="39" xfId="614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166" fontId="2" fillId="0" borderId="1" xfId="614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2" fillId="0" borderId="1" xfId="614" applyNumberFormat="1" applyFont="1" applyFill="1" applyBorder="1" applyAlignment="1">
      <alignment horizontal="right" vertical="center" wrapText="1"/>
    </xf>
    <xf numFmtId="166" fontId="4" fillId="0" borderId="1" xfId="614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2" fillId="0" borderId="1" xfId="614" applyNumberFormat="1" applyFont="1" applyFill="1" applyBorder="1" applyAlignment="1">
      <alignment horizontal="center" vertical="center" wrapText="1"/>
    </xf>
    <xf numFmtId="166" fontId="4" fillId="0" borderId="1" xfId="614" applyNumberFormat="1" applyFont="1" applyFill="1" applyBorder="1" applyAlignment="1">
      <alignment horizontal="left" vertical="center" wrapText="1"/>
    </xf>
    <xf numFmtId="166" fontId="2" fillId="0" borderId="1" xfId="614" applyNumberFormat="1" applyFont="1" applyFill="1" applyBorder="1" applyAlignment="1">
      <alignment horizontal="left" vertical="center" wrapText="1"/>
    </xf>
    <xf numFmtId="166" fontId="2" fillId="0" borderId="1" xfId="614" applyNumberFormat="1" applyFont="1" applyFill="1" applyBorder="1" applyAlignment="1">
      <alignment horizontal="justify" vertical="center" wrapText="1"/>
    </xf>
    <xf numFmtId="166" fontId="4" fillId="0" borderId="1" xfId="614" applyNumberFormat="1" applyFont="1" applyFill="1" applyBorder="1" applyAlignment="1">
      <alignment horizontal="right" vertical="center" wrapText="1"/>
    </xf>
    <xf numFmtId="0" fontId="4" fillId="0" borderId="44" xfId="763" applyNumberFormat="1" applyFont="1" applyFill="1" applyBorder="1" applyAlignment="1">
      <alignment horizontal="center" vertical="center" wrapText="1"/>
      <protection/>
    </xf>
    <xf numFmtId="0" fontId="4" fillId="0" borderId="42" xfId="763" applyNumberFormat="1" applyFont="1" applyFill="1" applyBorder="1" applyAlignment="1">
      <alignment horizontal="center" vertical="center" wrapText="1"/>
      <protection/>
    </xf>
    <xf numFmtId="166" fontId="4" fillId="0" borderId="42" xfId="614" applyNumberFormat="1" applyFont="1" applyFill="1" applyBorder="1" applyAlignment="1">
      <alignment horizontal="center" vertical="center" wrapText="1"/>
    </xf>
    <xf numFmtId="0" fontId="4" fillId="0" borderId="42" xfId="763" applyFont="1" applyFill="1" applyBorder="1" applyAlignment="1">
      <alignment horizontal="center" vertical="center" wrapText="1"/>
      <protection/>
    </xf>
    <xf numFmtId="0" fontId="4" fillId="0" borderId="40" xfId="763" applyFont="1" applyFill="1" applyBorder="1" applyAlignment="1">
      <alignment horizontal="center" vertical="center" wrapText="1"/>
      <protection/>
    </xf>
    <xf numFmtId="0" fontId="4" fillId="0" borderId="35" xfId="763" applyNumberFormat="1" applyFont="1" applyFill="1" applyBorder="1" applyAlignment="1">
      <alignment horizontal="center" vertical="center"/>
      <protection/>
    </xf>
    <xf numFmtId="1" fontId="4" fillId="0" borderId="35" xfId="614" applyNumberFormat="1" applyFont="1" applyFill="1" applyBorder="1" applyAlignment="1">
      <alignment horizontal="center" vertical="center" wrapText="1"/>
    </xf>
    <xf numFmtId="1" fontId="2" fillId="0" borderId="35" xfId="614" applyNumberFormat="1" applyFont="1" applyFill="1" applyBorder="1" applyAlignment="1">
      <alignment horizontal="center" vertical="center" wrapText="1"/>
    </xf>
    <xf numFmtId="1" fontId="4" fillId="0" borderId="37" xfId="614" applyNumberFormat="1" applyFont="1" applyFill="1" applyBorder="1" applyAlignment="1">
      <alignment horizontal="center" vertical="center" wrapText="1"/>
    </xf>
    <xf numFmtId="166" fontId="4" fillId="0" borderId="38" xfId="614" applyNumberFormat="1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166" fontId="4" fillId="0" borderId="38" xfId="614" applyNumberFormat="1" applyFont="1" applyFill="1" applyBorder="1" applyAlignment="1">
      <alignment horizontal="right" vertical="center" wrapText="1"/>
    </xf>
    <xf numFmtId="166" fontId="4" fillId="0" borderId="1" xfId="763" applyNumberFormat="1" applyFont="1" applyFill="1" applyBorder="1" applyAlignment="1">
      <alignment horizontal="right" vertical="center"/>
      <protection/>
    </xf>
    <xf numFmtId="166" fontId="4" fillId="0" borderId="1" xfId="763" applyNumberFormat="1" applyFont="1" applyFill="1" applyBorder="1" applyAlignment="1">
      <alignment horizontal="right" vertical="center" wrapText="1"/>
      <protection/>
    </xf>
    <xf numFmtId="166" fontId="2" fillId="0" borderId="1" xfId="763" applyNumberFormat="1" applyFont="1" applyFill="1" applyBorder="1" applyAlignment="1">
      <alignment horizontal="right" vertical="center" wrapText="1"/>
      <protection/>
    </xf>
    <xf numFmtId="166" fontId="4" fillId="0" borderId="38" xfId="763" applyNumberFormat="1" applyFont="1" applyFill="1" applyBorder="1" applyAlignment="1">
      <alignment horizontal="right" vertical="center" wrapText="1"/>
      <protection/>
    </xf>
    <xf numFmtId="166" fontId="4" fillId="0" borderId="36" xfId="763" applyNumberFormat="1" applyFont="1" applyFill="1" applyBorder="1" applyAlignment="1">
      <alignment horizontal="right" vertical="center"/>
      <protection/>
    </xf>
    <xf numFmtId="166" fontId="4" fillId="0" borderId="36" xfId="763" applyNumberFormat="1" applyFont="1" applyFill="1" applyBorder="1" applyAlignment="1">
      <alignment horizontal="right" vertical="center" wrapText="1"/>
      <protection/>
    </xf>
    <xf numFmtId="166" fontId="2" fillId="0" borderId="36" xfId="614" applyNumberFormat="1" applyFont="1" applyFill="1" applyBorder="1" applyAlignment="1">
      <alignment horizontal="right" vertical="center" wrapText="1"/>
    </xf>
    <xf numFmtId="166" fontId="4" fillId="0" borderId="36" xfId="614" applyNumberFormat="1" applyFont="1" applyFill="1" applyBorder="1" applyAlignment="1">
      <alignment horizontal="right" vertical="center" wrapText="1"/>
    </xf>
    <xf numFmtId="166" fontId="2" fillId="0" borderId="36" xfId="763" applyNumberFormat="1" applyFont="1" applyFill="1" applyBorder="1" applyAlignment="1">
      <alignment horizontal="right" vertical="center" wrapText="1"/>
      <protection/>
    </xf>
    <xf numFmtId="166" fontId="4" fillId="0" borderId="39" xfId="614" applyNumberFormat="1" applyFont="1" applyFill="1" applyBorder="1" applyAlignment="1">
      <alignment horizontal="right" vertical="center" wrapText="1"/>
    </xf>
    <xf numFmtId="0" fontId="2" fillId="0" borderId="1" xfId="763" applyNumberFormat="1" applyFont="1" applyFill="1" applyBorder="1" applyAlignment="1">
      <alignment vertical="center"/>
      <protection/>
    </xf>
    <xf numFmtId="0" fontId="2" fillId="0" borderId="1" xfId="763" applyNumberFormat="1" applyFont="1" applyFill="1" applyBorder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right" vertical="center"/>
    </xf>
    <xf numFmtId="0" fontId="4" fillId="0" borderId="44" xfId="763" applyNumberFormat="1" applyFont="1" applyFill="1" applyBorder="1" applyAlignment="1">
      <alignment horizontal="center" vertical="center" wrapText="1"/>
      <protection/>
    </xf>
    <xf numFmtId="0" fontId="4" fillId="0" borderId="42" xfId="763" applyNumberFormat="1" applyFont="1" applyFill="1" applyBorder="1" applyAlignment="1">
      <alignment horizontal="center" vertical="center" wrapText="1"/>
      <protection/>
    </xf>
    <xf numFmtId="0" fontId="4" fillId="0" borderId="42" xfId="763" applyFont="1" applyFill="1" applyBorder="1" applyAlignment="1">
      <alignment horizontal="center" vertical="center" wrapText="1"/>
      <protection/>
    </xf>
    <xf numFmtId="0" fontId="4" fillId="0" borderId="40" xfId="763" applyNumberFormat="1" applyFont="1" applyFill="1" applyBorder="1" applyAlignment="1">
      <alignment horizontal="center" vertical="center" wrapText="1"/>
      <protection/>
    </xf>
    <xf numFmtId="0" fontId="4" fillId="0" borderId="35" xfId="763" applyFont="1" applyFill="1" applyBorder="1" applyAlignment="1">
      <alignment horizontal="center" vertical="center" wrapText="1"/>
      <protection/>
    </xf>
    <xf numFmtId="0" fontId="4" fillId="0" borderId="36" xfId="763" applyFont="1" applyFill="1" applyBorder="1" applyAlignment="1">
      <alignment horizontal="center" vertical="center" wrapText="1"/>
      <protection/>
    </xf>
    <xf numFmtId="0" fontId="4" fillId="0" borderId="35" xfId="763" applyFont="1" applyFill="1" applyBorder="1" applyAlignment="1">
      <alignment horizontal="center" vertical="center"/>
      <protection/>
    </xf>
    <xf numFmtId="0" fontId="2" fillId="0" borderId="35" xfId="763" applyNumberFormat="1" applyFont="1" applyFill="1" applyBorder="1" applyAlignment="1">
      <alignment horizontal="center" vertical="center"/>
      <protection/>
    </xf>
    <xf numFmtId="0" fontId="2" fillId="0" borderId="35" xfId="763" applyFont="1" applyFill="1" applyBorder="1" applyAlignment="1">
      <alignment horizontal="center" vertical="center"/>
      <protection/>
    </xf>
    <xf numFmtId="0" fontId="2" fillId="0" borderId="37" xfId="763" applyNumberFormat="1" applyFont="1" applyFill="1" applyBorder="1" applyAlignment="1">
      <alignment horizontal="center" vertical="center"/>
      <protection/>
    </xf>
    <xf numFmtId="0" fontId="2" fillId="0" borderId="38" xfId="763" applyNumberFormat="1" applyFont="1" applyFill="1" applyBorder="1" applyAlignment="1">
      <alignment vertical="center"/>
      <protection/>
    </xf>
    <xf numFmtId="166" fontId="4" fillId="0" borderId="1" xfId="627" applyNumberFormat="1" applyFont="1" applyFill="1" applyBorder="1" applyAlignment="1">
      <alignment horizontal="right" vertical="center"/>
    </xf>
    <xf numFmtId="166" fontId="2" fillId="0" borderId="1" xfId="763" applyNumberFormat="1" applyFont="1" applyFill="1" applyBorder="1" applyAlignment="1">
      <alignment horizontal="right" vertical="center"/>
      <protection/>
    </xf>
    <xf numFmtId="166" fontId="2" fillId="0" borderId="1" xfId="627" applyNumberFormat="1" applyFont="1" applyFill="1" applyBorder="1" applyAlignment="1">
      <alignment horizontal="right" vertical="center"/>
    </xf>
    <xf numFmtId="0" fontId="2" fillId="0" borderId="36" xfId="763" applyNumberFormat="1" applyFont="1" applyFill="1" applyBorder="1" applyAlignment="1">
      <alignment horizontal="right" vertical="center" wrapText="1"/>
      <protection/>
    </xf>
    <xf numFmtId="0" fontId="4" fillId="0" borderId="36" xfId="763" applyFont="1" applyFill="1" applyBorder="1" applyAlignment="1">
      <alignment horizontal="right" vertical="center"/>
      <protection/>
    </xf>
    <xf numFmtId="0" fontId="2" fillId="0" borderId="36" xfId="763" applyFont="1" applyFill="1" applyBorder="1" applyAlignment="1">
      <alignment horizontal="right" vertical="center"/>
      <protection/>
    </xf>
    <xf numFmtId="166" fontId="2" fillId="0" borderId="38" xfId="763" applyNumberFormat="1" applyFont="1" applyFill="1" applyBorder="1" applyAlignment="1">
      <alignment horizontal="right" vertical="center"/>
      <protection/>
    </xf>
    <xf numFmtId="166" fontId="2" fillId="0" borderId="38" xfId="627" applyNumberFormat="1" applyFont="1" applyFill="1" applyBorder="1" applyAlignment="1">
      <alignment horizontal="right" vertical="center"/>
    </xf>
    <xf numFmtId="0" fontId="4" fillId="0" borderId="39" xfId="763" applyFont="1" applyFill="1" applyBorder="1" applyAlignment="1">
      <alignment horizontal="right" vertical="center"/>
      <protection/>
    </xf>
  </cellXfs>
  <cellStyles count="9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x0001_" xfId="15"/>
    <cellStyle name="          &#13;&#10;shell=progman.exe&#13;&#10;m" xfId="16"/>
    <cellStyle name="#,##0" xfId="17"/>
    <cellStyle name="??" xfId="18"/>
    <cellStyle name="?? [0.00]_      " xfId="19"/>
    <cellStyle name="?? [0]" xfId="20"/>
    <cellStyle name="?_x001D_??%U©÷u&amp;H©÷9_x0008_? s&#10;_x0007__x0001__x0001_" xfId="21"/>
    <cellStyle name="???? [0.00]_      " xfId="22"/>
    <cellStyle name="????_      " xfId="23"/>
    <cellStyle name="???[0]_?? DI" xfId="24"/>
    <cellStyle name="???_?? DI" xfId="25"/>
    <cellStyle name="??[0]_BRE" xfId="26"/>
    <cellStyle name="??_      " xfId="27"/>
    <cellStyle name="??A? [0]_laroux_1_¢¬???¢â? " xfId="28"/>
    <cellStyle name="??A?_laroux_1_¢¬???¢â? " xfId="29"/>
    <cellStyle name="?¡±¢¥?_?¨ù??¢´¢¥_¢¬???¢â? " xfId="30"/>
    <cellStyle name="_x0001_?¶æµ_x001B_ºß­ " xfId="31"/>
    <cellStyle name="_x0001_?¶æµ_x001B_ºß­_" xfId="32"/>
    <cellStyle name="?ðÇ%U?&amp;H?_x0008_?s&#10;_x0007__x0001__x0001_" xfId="33"/>
    <cellStyle name="_x0001_\Ô" xfId="34"/>
    <cellStyle name="_Bang Chi tieu (2)" xfId="35"/>
    <cellStyle name="_Book1" xfId="36"/>
    <cellStyle name="_Book1_1" xfId="37"/>
    <cellStyle name="_Book1_Book1" xfId="38"/>
    <cellStyle name="_Cau Phu Phuong" xfId="39"/>
    <cellStyle name="_Goi 1 A tham tra" xfId="40"/>
    <cellStyle name="_Goi 2- My Ly Ban trinh" xfId="41"/>
    <cellStyle name="_KL Dap BCua" xfId="42"/>
    <cellStyle name="_KT (2)" xfId="43"/>
    <cellStyle name="_KT (2)_1" xfId="44"/>
    <cellStyle name="_KT (2)_2" xfId="45"/>
    <cellStyle name="_KT (2)_2_TG-TH" xfId="46"/>
    <cellStyle name="_KT (2)_3" xfId="47"/>
    <cellStyle name="_KT (2)_3_TG-TH" xfId="48"/>
    <cellStyle name="_KT (2)_4" xfId="49"/>
    <cellStyle name="_KT (2)_4_TG-TH" xfId="50"/>
    <cellStyle name="_KT (2)_5" xfId="51"/>
    <cellStyle name="_KT (2)_TG-TH" xfId="52"/>
    <cellStyle name="_KT_TG" xfId="53"/>
    <cellStyle name="_KT_TG_1" xfId="54"/>
    <cellStyle name="_KT_TG_2" xfId="55"/>
    <cellStyle name="_KT_TG_3" xfId="56"/>
    <cellStyle name="_KT_TG_4" xfId="57"/>
    <cellStyle name="_TG-TH" xfId="58"/>
    <cellStyle name="_TG-TH_1" xfId="59"/>
    <cellStyle name="_TG-TH_2" xfId="60"/>
    <cellStyle name="_TG-TH_3" xfId="61"/>
    <cellStyle name="_TG-TH_4" xfId="62"/>
    <cellStyle name="_ÿÿÿÿÿ" xfId="63"/>
    <cellStyle name="~1" xfId="64"/>
    <cellStyle name="_x0001_¨c^ " xfId="65"/>
    <cellStyle name="_x0001_¨c^[" xfId="66"/>
    <cellStyle name="_x0001_¨c^_" xfId="67"/>
    <cellStyle name="_x0001_¨Œc^ " xfId="68"/>
    <cellStyle name="_x0001_¨Œc^[" xfId="69"/>
    <cellStyle name="_x0001_¨Œc^_" xfId="70"/>
    <cellStyle name="’Ê‰Ý [0.00]_laroux" xfId="71"/>
    <cellStyle name="’Ê‰Ý_laroux" xfId="72"/>
    <cellStyle name="_x0001_µÑTÖ " xfId="73"/>
    <cellStyle name="_x0001_µÑTÖ_" xfId="74"/>
    <cellStyle name="•W?_¯–ì" xfId="75"/>
    <cellStyle name="•W_¯–ì" xfId="76"/>
    <cellStyle name="•W€_’·Šú‰p•¶" xfId="77"/>
    <cellStyle name="0" xfId="78"/>
    <cellStyle name="0.0" xfId="79"/>
    <cellStyle name="0.00" xfId="80"/>
    <cellStyle name="1" xfId="81"/>
    <cellStyle name="1_A che do KS +chi BQL" xfId="82"/>
    <cellStyle name="1_BANG CAM COC GPMB 8km" xfId="83"/>
    <cellStyle name="1_bang tinh tai trong" xfId="84"/>
    <cellStyle name="1_Bang tong hop khoi luong" xfId="85"/>
    <cellStyle name="1_Book1" xfId="86"/>
    <cellStyle name="1_Book1_1" xfId="87"/>
    <cellStyle name="1_Book1_Book1" xfId="88"/>
    <cellStyle name="1_Book1_CAU XOP XANG II(su­a)" xfId="89"/>
    <cellStyle name="1_Book1_Dieu phoi dat goi 1" xfId="90"/>
    <cellStyle name="1_Book1_Dieu phoi dat goi 2" xfId="91"/>
    <cellStyle name="1_Book1_DT Kha thi ngay 11-2-06" xfId="92"/>
    <cellStyle name="1_Book1_DT ngay 04-01-2006" xfId="93"/>
    <cellStyle name="1_Book1_DT ngay 11-4-2006" xfId="94"/>
    <cellStyle name="1_Book1_DT ngay 15-11-05" xfId="95"/>
    <cellStyle name="1_Book1_Du toan KT-TCsua theo TT 03 - YC 471" xfId="96"/>
    <cellStyle name="1_Book1_Du toan Phuong lam" xfId="97"/>
    <cellStyle name="1_Book1_Du toan QL 27 (23-12-2005)" xfId="98"/>
    <cellStyle name="1_Book1_DuAnKT ngay 11-2-2006" xfId="99"/>
    <cellStyle name="1_Book1_Goi 1" xfId="100"/>
    <cellStyle name="1_Book1_Goi thau so 2 (20-6-2006)" xfId="101"/>
    <cellStyle name="1_Book1_Goi02(25-05-2006)" xfId="102"/>
    <cellStyle name="1_Book1_K C N - HUNG DONG L.NHUA" xfId="103"/>
    <cellStyle name="1_Book1_Khoi luong 3b" xfId="104"/>
    <cellStyle name="1_Book1_Khoi Luong Hoang Truong - Hoang Phu" xfId="105"/>
    <cellStyle name="1_Book1_Muong TL" xfId="106"/>
    <cellStyle name="1_Book1_Tuyen so 1-Km0+00 - Km0+852.56" xfId="107"/>
    <cellStyle name="1_C" xfId="108"/>
    <cellStyle name="1_Cau Hua Trai (TT 04)" xfId="109"/>
    <cellStyle name="1_Cau Thanh Ha 1" xfId="110"/>
    <cellStyle name="1_Cau thuy dien Ban La (Cu Anh)" xfId="111"/>
    <cellStyle name="1_CAU XOP XANG II(su­a)" xfId="112"/>
    <cellStyle name="1_Chi phi KS" xfId="113"/>
    <cellStyle name="1_cong" xfId="114"/>
    <cellStyle name="1_Dakt-Cau tinh Hua Phan" xfId="115"/>
    <cellStyle name="1_DIEN" xfId="116"/>
    <cellStyle name="1_Dieu phoi dat goi 1" xfId="117"/>
    <cellStyle name="1_Dieu phoi dat goi 2" xfId="118"/>
    <cellStyle name="1_Dinh muc thiet ke" xfId="119"/>
    <cellStyle name="1_DONGIA" xfId="120"/>
    <cellStyle name="1_DT Kha thi ngay 11-2-06" xfId="121"/>
    <cellStyle name="1_DT KT ngay 10-9-2005" xfId="122"/>
    <cellStyle name="1_DT ngay 04-01-2006" xfId="123"/>
    <cellStyle name="1_DT ngay 11-4-2006" xfId="124"/>
    <cellStyle name="1_DT ngay 15-11-05" xfId="125"/>
    <cellStyle name="1_DTXL goi 11(20-9-05)" xfId="126"/>
    <cellStyle name="1_du toan" xfId="127"/>
    <cellStyle name="1_du toan (03-11-05)" xfId="128"/>
    <cellStyle name="1_Du toan (12-05-2005) Tham dinh" xfId="129"/>
    <cellStyle name="1_Du toan (23-05-2005) Tham dinh" xfId="130"/>
    <cellStyle name="1_Du toan (5 - 04 - 2004)" xfId="131"/>
    <cellStyle name="1_Du toan (6-3-2005)" xfId="132"/>
    <cellStyle name="1_Du toan (Ban A)" xfId="133"/>
    <cellStyle name="1_Du toan (ngay 13 - 07 - 2004)" xfId="134"/>
    <cellStyle name="1_Du toan 558 (Km17+508.12 - Km 22)" xfId="135"/>
    <cellStyle name="1_Du toan bo sung (11-2004)" xfId="136"/>
    <cellStyle name="1_Du toan Goi 1" xfId="137"/>
    <cellStyle name="1_du toan goi 12" xfId="138"/>
    <cellStyle name="1_Du toan Goi 2" xfId="139"/>
    <cellStyle name="1_Du toan KT-TCsua theo TT 03 - YC 471" xfId="140"/>
    <cellStyle name="1_Du toan ngay (28-10-2005)" xfId="141"/>
    <cellStyle name="1_Du toan ngay 1-9-2004 (version 1)" xfId="142"/>
    <cellStyle name="1_Du toan Phuong lam" xfId="143"/>
    <cellStyle name="1_Du toan QL 27 (23-12-2005)" xfId="144"/>
    <cellStyle name="1_DuAnKT ngay 11-2-2006" xfId="145"/>
    <cellStyle name="1_Gia_VL cau-JIBIC-Ha-tinh" xfId="146"/>
    <cellStyle name="1_Gia_VLQL48_duyet " xfId="147"/>
    <cellStyle name="1_goi 1" xfId="148"/>
    <cellStyle name="1_Goi 1 (TT04)" xfId="149"/>
    <cellStyle name="1_goi 1 duyet theo luong mo (an)" xfId="150"/>
    <cellStyle name="1_Goi 1_1" xfId="151"/>
    <cellStyle name="1_Goi so 1" xfId="152"/>
    <cellStyle name="1_Goi thau so 2 (20-6-2006)" xfId="153"/>
    <cellStyle name="1_Goi02(25-05-2006)" xfId="154"/>
    <cellStyle name="1_Goi1N206" xfId="155"/>
    <cellStyle name="1_Goi2N206" xfId="156"/>
    <cellStyle name="1_Goi4N216" xfId="157"/>
    <cellStyle name="1_Goi5N216" xfId="158"/>
    <cellStyle name="1_Hoi Song" xfId="159"/>
    <cellStyle name="1_HT-LO" xfId="160"/>
    <cellStyle name="1_Khoi luong" xfId="161"/>
    <cellStyle name="1_Khoi luong 3b" xfId="162"/>
    <cellStyle name="1_Khoi luong doan 1" xfId="163"/>
    <cellStyle name="1_Khoi Luong Hoang Truong - Hoang Phu" xfId="164"/>
    <cellStyle name="1_Kl6-6-05" xfId="165"/>
    <cellStyle name="1_Klnutgiao" xfId="166"/>
    <cellStyle name="1_KLPA2s" xfId="167"/>
    <cellStyle name="1_KlQdinhduyet" xfId="168"/>
    <cellStyle name="1_KlQL4goi5KCS" xfId="169"/>
    <cellStyle name="1_Kltayth" xfId="170"/>
    <cellStyle name="1_KltaythQDduyet" xfId="171"/>
    <cellStyle name="1_Kluong4-2004" xfId="172"/>
    <cellStyle name="1_Luong A6" xfId="173"/>
    <cellStyle name="1_maugiacotaluy" xfId="174"/>
    <cellStyle name="1_My Thanh Son Thanh" xfId="175"/>
    <cellStyle name="1_Nhom I" xfId="176"/>
    <cellStyle name="1_Project N.Du" xfId="177"/>
    <cellStyle name="1_Project N.Du.dien" xfId="178"/>
    <cellStyle name="1_Project QL4" xfId="179"/>
    <cellStyle name="1_Project QL4 goi 7" xfId="180"/>
    <cellStyle name="1_Project QL4 goi5" xfId="181"/>
    <cellStyle name="1_Project QL4 goi8" xfId="182"/>
    <cellStyle name="1_QL1A-SUA2005" xfId="183"/>
    <cellStyle name="1_Sheet1" xfId="184"/>
    <cellStyle name="1_SUA MAI23" xfId="185"/>
    <cellStyle name="1_SuoiTon" xfId="186"/>
    <cellStyle name="1_t" xfId="187"/>
    <cellStyle name="1_Tay THoa" xfId="188"/>
    <cellStyle name="1_Tong hop DT dieu chinh duong 38-95" xfId="189"/>
    <cellStyle name="1_Tong hop khoi luong duong 557 (30-5-2006)" xfId="190"/>
    <cellStyle name="1_Tong muc dau tu" xfId="191"/>
    <cellStyle name="1_TRUNG PMU 5" xfId="192"/>
    <cellStyle name="1_Tuyen so 1-Km0+00 - Km0+852.56" xfId="193"/>
    <cellStyle name="1_VatLieu 3 cau -NA" xfId="194"/>
    <cellStyle name="1_ÿÿÿÿÿ" xfId="195"/>
    <cellStyle name="1_ÿÿÿÿÿ_1" xfId="196"/>
    <cellStyle name="1_ÿÿÿÿÿ_Book1" xfId="197"/>
    <cellStyle name="1_ÿÿÿÿÿ_Tong hop DT dieu chinh duong 38-95" xfId="198"/>
    <cellStyle name="_x0001_1¼„½(" xfId="199"/>
    <cellStyle name="_x0001_1¼½(" xfId="200"/>
    <cellStyle name="¹éºÐÀ²_      " xfId="201"/>
    <cellStyle name="2" xfId="202"/>
    <cellStyle name="2_A che do KS +chi BQL" xfId="203"/>
    <cellStyle name="2_BANG CAM COC GPMB 8km" xfId="204"/>
    <cellStyle name="2_bang tinh tai trong" xfId="205"/>
    <cellStyle name="2_Bang tong hop khoi luong" xfId="206"/>
    <cellStyle name="2_Book1" xfId="207"/>
    <cellStyle name="2_Book1_1" xfId="208"/>
    <cellStyle name="2_Book1_Book1" xfId="209"/>
    <cellStyle name="2_Book1_CAU XOP XANG II(su­a)" xfId="210"/>
    <cellStyle name="2_Book1_Dieu phoi dat goi 1" xfId="211"/>
    <cellStyle name="2_Book1_Dieu phoi dat goi 2" xfId="212"/>
    <cellStyle name="2_Book1_DT Kha thi ngay 11-2-06" xfId="213"/>
    <cellStyle name="2_Book1_DT ngay 04-01-2006" xfId="214"/>
    <cellStyle name="2_Book1_DT ngay 11-4-2006" xfId="215"/>
    <cellStyle name="2_Book1_DT ngay 15-11-05" xfId="216"/>
    <cellStyle name="2_Book1_Du toan KT-TCsua theo TT 03 - YC 471" xfId="217"/>
    <cellStyle name="2_Book1_Du toan Phuong lam" xfId="218"/>
    <cellStyle name="2_Book1_Du toan QL 27 (23-12-2005)" xfId="219"/>
    <cellStyle name="2_Book1_DuAnKT ngay 11-2-2006" xfId="220"/>
    <cellStyle name="2_Book1_Goi 1" xfId="221"/>
    <cellStyle name="2_Book1_Goi thau so 2 (20-6-2006)" xfId="222"/>
    <cellStyle name="2_Book1_Goi02(25-05-2006)" xfId="223"/>
    <cellStyle name="2_Book1_K C N - HUNG DONG L.NHUA" xfId="224"/>
    <cellStyle name="2_Book1_Khoi luong 3b" xfId="225"/>
    <cellStyle name="2_Book1_Khoi Luong Hoang Truong - Hoang Phu" xfId="226"/>
    <cellStyle name="2_Book1_Muong TL" xfId="227"/>
    <cellStyle name="2_Book1_Tuyen so 1-Km0+00 - Km0+852.56" xfId="228"/>
    <cellStyle name="2_C" xfId="229"/>
    <cellStyle name="2_Cau Hua Trai (TT 04)" xfId="230"/>
    <cellStyle name="2_Cau Thanh Ha 1" xfId="231"/>
    <cellStyle name="2_Cau thuy dien Ban La (Cu Anh)" xfId="232"/>
    <cellStyle name="2_CAU XOP XANG II(su­a)" xfId="233"/>
    <cellStyle name="2_Chi phi KS" xfId="234"/>
    <cellStyle name="2_cong" xfId="235"/>
    <cellStyle name="2_Dakt-Cau tinh Hua Phan" xfId="236"/>
    <cellStyle name="2_DIEN" xfId="237"/>
    <cellStyle name="2_Dieu phoi dat goi 1" xfId="238"/>
    <cellStyle name="2_Dieu phoi dat goi 2" xfId="239"/>
    <cellStyle name="2_Dinh muc thiet ke" xfId="240"/>
    <cellStyle name="2_DONGIA" xfId="241"/>
    <cellStyle name="2_DT Kha thi ngay 11-2-06" xfId="242"/>
    <cellStyle name="2_DT KT ngay 10-9-2005" xfId="243"/>
    <cellStyle name="2_DT ngay 04-01-2006" xfId="244"/>
    <cellStyle name="2_DT ngay 11-4-2006" xfId="245"/>
    <cellStyle name="2_DT ngay 15-11-05" xfId="246"/>
    <cellStyle name="2_DTXL goi 11(20-9-05)" xfId="247"/>
    <cellStyle name="2_du toan" xfId="248"/>
    <cellStyle name="2_du toan (03-11-05)" xfId="249"/>
    <cellStyle name="2_Du toan (12-05-2005) Tham dinh" xfId="250"/>
    <cellStyle name="2_Du toan (23-05-2005) Tham dinh" xfId="251"/>
    <cellStyle name="2_Du toan (5 - 04 - 2004)" xfId="252"/>
    <cellStyle name="2_Du toan (6-3-2005)" xfId="253"/>
    <cellStyle name="2_Du toan (Ban A)" xfId="254"/>
    <cellStyle name="2_Du toan (ngay 13 - 07 - 2004)" xfId="255"/>
    <cellStyle name="2_Du toan 558 (Km17+508.12 - Km 22)" xfId="256"/>
    <cellStyle name="2_Du toan bo sung (11-2004)" xfId="257"/>
    <cellStyle name="2_Du toan Goi 1" xfId="258"/>
    <cellStyle name="2_du toan goi 12" xfId="259"/>
    <cellStyle name="2_Du toan Goi 2" xfId="260"/>
    <cellStyle name="2_Du toan KT-TCsua theo TT 03 - YC 471" xfId="261"/>
    <cellStyle name="2_Du toan ngay (28-10-2005)" xfId="262"/>
    <cellStyle name="2_Du toan ngay 1-9-2004 (version 1)" xfId="263"/>
    <cellStyle name="2_Du toan Phuong lam" xfId="264"/>
    <cellStyle name="2_Du toan QL 27 (23-12-2005)" xfId="265"/>
    <cellStyle name="2_DuAnKT ngay 11-2-2006" xfId="266"/>
    <cellStyle name="2_Gia_VL cau-JIBIC-Ha-tinh" xfId="267"/>
    <cellStyle name="2_Gia_VLQL48_duyet " xfId="268"/>
    <cellStyle name="2_goi 1" xfId="269"/>
    <cellStyle name="2_Goi 1 (TT04)" xfId="270"/>
    <cellStyle name="2_goi 1 duyet theo luong mo (an)" xfId="271"/>
    <cellStyle name="2_Goi 1_1" xfId="272"/>
    <cellStyle name="2_Goi so 1" xfId="273"/>
    <cellStyle name="2_Goi thau so 2 (20-6-2006)" xfId="274"/>
    <cellStyle name="2_Goi02(25-05-2006)" xfId="275"/>
    <cellStyle name="2_Goi1N206" xfId="276"/>
    <cellStyle name="2_Goi2N206" xfId="277"/>
    <cellStyle name="2_Goi4N216" xfId="278"/>
    <cellStyle name="2_Goi5N216" xfId="279"/>
    <cellStyle name="2_Hoi Song" xfId="280"/>
    <cellStyle name="2_HT-LO" xfId="281"/>
    <cellStyle name="2_Khoi luong" xfId="282"/>
    <cellStyle name="2_Khoi luong 3b" xfId="283"/>
    <cellStyle name="2_Khoi luong doan 1" xfId="284"/>
    <cellStyle name="2_Khoi Luong Hoang Truong - Hoang Phu" xfId="285"/>
    <cellStyle name="2_Kl6-6-05" xfId="286"/>
    <cellStyle name="2_Klnutgiao" xfId="287"/>
    <cellStyle name="2_KLPA2s" xfId="288"/>
    <cellStyle name="2_KlQdinhduyet" xfId="289"/>
    <cellStyle name="2_KlQL4goi5KCS" xfId="290"/>
    <cellStyle name="2_Kltayth" xfId="291"/>
    <cellStyle name="2_KltaythQDduyet" xfId="292"/>
    <cellStyle name="2_Kluong4-2004" xfId="293"/>
    <cellStyle name="2_Luong A6" xfId="294"/>
    <cellStyle name="2_maugiacotaluy" xfId="295"/>
    <cellStyle name="2_My Thanh Son Thanh" xfId="296"/>
    <cellStyle name="2_Nhom I" xfId="297"/>
    <cellStyle name="2_Project N.Du" xfId="298"/>
    <cellStyle name="2_Project N.Du.dien" xfId="299"/>
    <cellStyle name="2_Project QL4" xfId="300"/>
    <cellStyle name="2_Project QL4 goi 7" xfId="301"/>
    <cellStyle name="2_Project QL4 goi5" xfId="302"/>
    <cellStyle name="2_Project QL4 goi8" xfId="303"/>
    <cellStyle name="2_QL1A-SUA2005" xfId="304"/>
    <cellStyle name="2_Sheet1" xfId="305"/>
    <cellStyle name="2_SUA MAI23" xfId="306"/>
    <cellStyle name="2_SuoiTon" xfId="307"/>
    <cellStyle name="2_t" xfId="308"/>
    <cellStyle name="2_Tay THoa" xfId="309"/>
    <cellStyle name="2_Tong hop DT dieu chinh duong 38-95" xfId="310"/>
    <cellStyle name="2_Tong hop khoi luong duong 557 (30-5-2006)" xfId="311"/>
    <cellStyle name="2_Tong muc dau tu" xfId="312"/>
    <cellStyle name="2_TRUNG PMU 5" xfId="313"/>
    <cellStyle name="2_Tuyen so 1-Km0+00 - Km0+852.56" xfId="314"/>
    <cellStyle name="2_VatLieu 3 cau -NA" xfId="315"/>
    <cellStyle name="2_ÿÿÿÿÿ" xfId="316"/>
    <cellStyle name="2_ÿÿÿÿÿ_1" xfId="317"/>
    <cellStyle name="2_ÿÿÿÿÿ_Book1" xfId="318"/>
    <cellStyle name="2_ÿÿÿÿÿ_Tong hop DT dieu chinh duong 38-95" xfId="319"/>
    <cellStyle name="20" xfId="320"/>
    <cellStyle name="20% - Accent1" xfId="321"/>
    <cellStyle name="20% - Accent2" xfId="322"/>
    <cellStyle name="20% - Accent3" xfId="323"/>
    <cellStyle name="20% - Accent4" xfId="324"/>
    <cellStyle name="20% - Accent5" xfId="325"/>
    <cellStyle name="20% - Accent6" xfId="326"/>
    <cellStyle name="3" xfId="327"/>
    <cellStyle name="3_A che do KS +chi BQL" xfId="328"/>
    <cellStyle name="3_BANG CAM COC GPMB 8km" xfId="329"/>
    <cellStyle name="3_bang tinh tai trong" xfId="330"/>
    <cellStyle name="3_Bang tong hop khoi luong" xfId="331"/>
    <cellStyle name="3_Book1" xfId="332"/>
    <cellStyle name="3_Book1_1" xfId="333"/>
    <cellStyle name="3_Book1_Book1" xfId="334"/>
    <cellStyle name="3_Book1_CAU XOP XANG II(su­a)" xfId="335"/>
    <cellStyle name="3_Book1_Dieu phoi dat goi 1" xfId="336"/>
    <cellStyle name="3_Book1_Dieu phoi dat goi 2" xfId="337"/>
    <cellStyle name="3_Book1_DT Kha thi ngay 11-2-06" xfId="338"/>
    <cellStyle name="3_Book1_DT ngay 04-01-2006" xfId="339"/>
    <cellStyle name="3_Book1_DT ngay 11-4-2006" xfId="340"/>
    <cellStyle name="3_Book1_DT ngay 15-11-05" xfId="341"/>
    <cellStyle name="3_Book1_Du toan KT-TCsua theo TT 03 - YC 471" xfId="342"/>
    <cellStyle name="3_Book1_Du toan Phuong lam" xfId="343"/>
    <cellStyle name="3_Book1_Du toan QL 27 (23-12-2005)" xfId="344"/>
    <cellStyle name="3_Book1_DuAnKT ngay 11-2-2006" xfId="345"/>
    <cellStyle name="3_Book1_Goi 1" xfId="346"/>
    <cellStyle name="3_Book1_Goi thau so 2 (20-6-2006)" xfId="347"/>
    <cellStyle name="3_Book1_Goi02(25-05-2006)" xfId="348"/>
    <cellStyle name="3_Book1_K C N - HUNG DONG L.NHUA" xfId="349"/>
    <cellStyle name="3_Book1_Khoi luong 3b" xfId="350"/>
    <cellStyle name="3_Book1_Khoi Luong Hoang Truong - Hoang Phu" xfId="351"/>
    <cellStyle name="3_Book1_Muong TL" xfId="352"/>
    <cellStyle name="3_Book1_Tuyen so 1-Km0+00 - Km0+852.56" xfId="353"/>
    <cellStyle name="3_C" xfId="354"/>
    <cellStyle name="3_Cau Hua Trai (TT 04)" xfId="355"/>
    <cellStyle name="3_Cau Thanh Ha 1" xfId="356"/>
    <cellStyle name="3_Cau thuy dien Ban La (Cu Anh)" xfId="357"/>
    <cellStyle name="3_CAU XOP XANG II(su­a)" xfId="358"/>
    <cellStyle name="3_Chi phi KS" xfId="359"/>
    <cellStyle name="3_cong" xfId="360"/>
    <cellStyle name="3_Dakt-Cau tinh Hua Phan" xfId="361"/>
    <cellStyle name="3_DIEN" xfId="362"/>
    <cellStyle name="3_Dieu phoi dat goi 1" xfId="363"/>
    <cellStyle name="3_Dieu phoi dat goi 2" xfId="364"/>
    <cellStyle name="3_Dinh muc thiet ke" xfId="365"/>
    <cellStyle name="3_DONGIA" xfId="366"/>
    <cellStyle name="3_DT Kha thi ngay 11-2-06" xfId="367"/>
    <cellStyle name="3_DT KT ngay 10-9-2005" xfId="368"/>
    <cellStyle name="3_DT ngay 04-01-2006" xfId="369"/>
    <cellStyle name="3_DT ngay 11-4-2006" xfId="370"/>
    <cellStyle name="3_DT ngay 15-11-05" xfId="371"/>
    <cellStyle name="3_DTXL goi 11(20-9-05)" xfId="372"/>
    <cellStyle name="3_du toan" xfId="373"/>
    <cellStyle name="3_du toan (03-11-05)" xfId="374"/>
    <cellStyle name="3_Du toan (12-05-2005) Tham dinh" xfId="375"/>
    <cellStyle name="3_Du toan (23-05-2005) Tham dinh" xfId="376"/>
    <cellStyle name="3_Du toan (5 - 04 - 2004)" xfId="377"/>
    <cellStyle name="3_Du toan (6-3-2005)" xfId="378"/>
    <cellStyle name="3_Du toan (Ban A)" xfId="379"/>
    <cellStyle name="3_Du toan (ngay 13 - 07 - 2004)" xfId="380"/>
    <cellStyle name="3_Du toan 558 (Km17+508.12 - Km 22)" xfId="381"/>
    <cellStyle name="3_Du toan bo sung (11-2004)" xfId="382"/>
    <cellStyle name="3_Du toan Goi 1" xfId="383"/>
    <cellStyle name="3_du toan goi 12" xfId="384"/>
    <cellStyle name="3_Du toan Goi 2" xfId="385"/>
    <cellStyle name="3_Du toan KT-TCsua theo TT 03 - YC 471" xfId="386"/>
    <cellStyle name="3_Du toan ngay (28-10-2005)" xfId="387"/>
    <cellStyle name="3_Du toan ngay 1-9-2004 (version 1)" xfId="388"/>
    <cellStyle name="3_Du toan Phuong lam" xfId="389"/>
    <cellStyle name="3_Du toan QL 27 (23-12-2005)" xfId="390"/>
    <cellStyle name="3_DuAnKT ngay 11-2-2006" xfId="391"/>
    <cellStyle name="3_Gia_VL cau-JIBIC-Ha-tinh" xfId="392"/>
    <cellStyle name="3_Gia_VLQL48_duyet " xfId="393"/>
    <cellStyle name="3_goi 1" xfId="394"/>
    <cellStyle name="3_Goi 1 (TT04)" xfId="395"/>
    <cellStyle name="3_goi 1 duyet theo luong mo (an)" xfId="396"/>
    <cellStyle name="3_Goi 1_1" xfId="397"/>
    <cellStyle name="3_Goi so 1" xfId="398"/>
    <cellStyle name="3_Goi thau so 2 (20-6-2006)" xfId="399"/>
    <cellStyle name="3_Goi02(25-05-2006)" xfId="400"/>
    <cellStyle name="3_Goi1N206" xfId="401"/>
    <cellStyle name="3_Goi2N206" xfId="402"/>
    <cellStyle name="3_Goi4N216" xfId="403"/>
    <cellStyle name="3_Goi5N216" xfId="404"/>
    <cellStyle name="3_Hoi Song" xfId="405"/>
    <cellStyle name="3_HT-LO" xfId="406"/>
    <cellStyle name="3_Khoi luong" xfId="407"/>
    <cellStyle name="3_Khoi luong 3b" xfId="408"/>
    <cellStyle name="3_Khoi luong doan 1" xfId="409"/>
    <cellStyle name="3_Khoi Luong Hoang Truong - Hoang Phu" xfId="410"/>
    <cellStyle name="3_Kl6-6-05" xfId="411"/>
    <cellStyle name="3_Klnutgiao" xfId="412"/>
    <cellStyle name="3_KLPA2s" xfId="413"/>
    <cellStyle name="3_KlQdinhduyet" xfId="414"/>
    <cellStyle name="3_KlQL4goi5KCS" xfId="415"/>
    <cellStyle name="3_Kltayth" xfId="416"/>
    <cellStyle name="3_KltaythQDduyet" xfId="417"/>
    <cellStyle name="3_Kluong4-2004" xfId="418"/>
    <cellStyle name="3_Luong A6" xfId="419"/>
    <cellStyle name="3_maugiacotaluy" xfId="420"/>
    <cellStyle name="3_My Thanh Son Thanh" xfId="421"/>
    <cellStyle name="3_Nhom I" xfId="422"/>
    <cellStyle name="3_Project N.Du" xfId="423"/>
    <cellStyle name="3_Project N.Du.dien" xfId="424"/>
    <cellStyle name="3_Project QL4" xfId="425"/>
    <cellStyle name="3_Project QL4 goi 7" xfId="426"/>
    <cellStyle name="3_Project QL4 goi5" xfId="427"/>
    <cellStyle name="3_Project QL4 goi8" xfId="428"/>
    <cellStyle name="3_QL1A-SUA2005" xfId="429"/>
    <cellStyle name="3_Sheet1" xfId="430"/>
    <cellStyle name="3_SUA MAI23" xfId="431"/>
    <cellStyle name="3_SuoiTon" xfId="432"/>
    <cellStyle name="3_t" xfId="433"/>
    <cellStyle name="3_Tay THoa" xfId="434"/>
    <cellStyle name="3_Tong hop DT dieu chinh duong 38-95" xfId="435"/>
    <cellStyle name="3_Tong hop khoi luong duong 557 (30-5-2006)" xfId="436"/>
    <cellStyle name="3_Tong muc dau tu" xfId="437"/>
    <cellStyle name="3_Tuyen so 1-Km0+00 - Km0+852.56" xfId="438"/>
    <cellStyle name="3_VatLieu 3 cau -NA" xfId="439"/>
    <cellStyle name="3_ÿÿÿÿÿ" xfId="440"/>
    <cellStyle name="3_ÿÿÿÿÿ_1" xfId="441"/>
    <cellStyle name="4" xfId="442"/>
    <cellStyle name="4_A che do KS +chi BQL" xfId="443"/>
    <cellStyle name="4_BANG CAM COC GPMB 8km" xfId="444"/>
    <cellStyle name="4_bang tinh tai trong" xfId="445"/>
    <cellStyle name="4_Bang tong hop khoi luong" xfId="446"/>
    <cellStyle name="4_Book1" xfId="447"/>
    <cellStyle name="4_Book1_1" xfId="448"/>
    <cellStyle name="4_Book1_Book1" xfId="449"/>
    <cellStyle name="4_Book1_CAU XOP XANG II(su­a)" xfId="450"/>
    <cellStyle name="4_Book1_Dieu phoi dat goi 1" xfId="451"/>
    <cellStyle name="4_Book1_Dieu phoi dat goi 2" xfId="452"/>
    <cellStyle name="4_Book1_DT Kha thi ngay 11-2-06" xfId="453"/>
    <cellStyle name="4_Book1_DT ngay 04-01-2006" xfId="454"/>
    <cellStyle name="4_Book1_DT ngay 11-4-2006" xfId="455"/>
    <cellStyle name="4_Book1_DT ngay 15-11-05" xfId="456"/>
    <cellStyle name="4_Book1_Du toan KT-TCsua theo TT 03 - YC 471" xfId="457"/>
    <cellStyle name="4_Book1_Du toan Phuong lam" xfId="458"/>
    <cellStyle name="4_Book1_Du toan QL 27 (23-12-2005)" xfId="459"/>
    <cellStyle name="4_Book1_DuAnKT ngay 11-2-2006" xfId="460"/>
    <cellStyle name="4_Book1_Goi 1" xfId="461"/>
    <cellStyle name="4_Book1_Goi thau so 2 (20-6-2006)" xfId="462"/>
    <cellStyle name="4_Book1_Goi02(25-05-2006)" xfId="463"/>
    <cellStyle name="4_Book1_K C N - HUNG DONG L.NHUA" xfId="464"/>
    <cellStyle name="4_Book1_Khoi luong 3b" xfId="465"/>
    <cellStyle name="4_Book1_Khoi Luong Hoang Truong - Hoang Phu" xfId="466"/>
    <cellStyle name="4_Book1_Muong TL" xfId="467"/>
    <cellStyle name="4_Book1_Tuyen so 1-Km0+00 - Km0+852.56" xfId="468"/>
    <cellStyle name="4_C" xfId="469"/>
    <cellStyle name="4_Cau Hua Trai (TT 04)" xfId="470"/>
    <cellStyle name="4_Cau Thanh Ha 1" xfId="471"/>
    <cellStyle name="4_Cau thuy dien Ban La (Cu Anh)" xfId="472"/>
    <cellStyle name="4_CAU XOP XANG II(su­a)" xfId="473"/>
    <cellStyle name="4_Chi phi KS" xfId="474"/>
    <cellStyle name="4_cong" xfId="475"/>
    <cellStyle name="4_Dakt-Cau tinh Hua Phan" xfId="476"/>
    <cellStyle name="4_DIEN" xfId="477"/>
    <cellStyle name="4_Dieu phoi dat goi 1" xfId="478"/>
    <cellStyle name="4_Dieu phoi dat goi 2" xfId="479"/>
    <cellStyle name="4_Dinh muc thiet ke" xfId="480"/>
    <cellStyle name="4_DONGIA" xfId="481"/>
    <cellStyle name="4_DT Kha thi ngay 11-2-06" xfId="482"/>
    <cellStyle name="4_DT KT ngay 10-9-2005" xfId="483"/>
    <cellStyle name="4_DT ngay 04-01-2006" xfId="484"/>
    <cellStyle name="4_DT ngay 11-4-2006" xfId="485"/>
    <cellStyle name="4_DT ngay 15-11-05" xfId="486"/>
    <cellStyle name="4_DTXL goi 11(20-9-05)" xfId="487"/>
    <cellStyle name="4_du toan" xfId="488"/>
    <cellStyle name="4_du toan (03-11-05)" xfId="489"/>
    <cellStyle name="4_Du toan (12-05-2005) Tham dinh" xfId="490"/>
    <cellStyle name="4_Du toan (23-05-2005) Tham dinh" xfId="491"/>
    <cellStyle name="4_Du toan (5 - 04 - 2004)" xfId="492"/>
    <cellStyle name="4_Du toan (6-3-2005)" xfId="493"/>
    <cellStyle name="4_Du toan (Ban A)" xfId="494"/>
    <cellStyle name="4_Du toan (ngay 13 - 07 - 2004)" xfId="495"/>
    <cellStyle name="4_Du toan 558 (Km17+508.12 - Km 22)" xfId="496"/>
    <cellStyle name="4_Du toan bo sung (11-2004)" xfId="497"/>
    <cellStyle name="4_Du toan Goi 1" xfId="498"/>
    <cellStyle name="4_du toan goi 12" xfId="499"/>
    <cellStyle name="4_Du toan Goi 2" xfId="500"/>
    <cellStyle name="4_Du toan KT-TCsua theo TT 03 - YC 471" xfId="501"/>
    <cellStyle name="4_Du toan ngay (28-10-2005)" xfId="502"/>
    <cellStyle name="4_Du toan ngay 1-9-2004 (version 1)" xfId="503"/>
    <cellStyle name="4_Du toan Phuong lam" xfId="504"/>
    <cellStyle name="4_Du toan QL 27 (23-12-2005)" xfId="505"/>
    <cellStyle name="4_DuAnKT ngay 11-2-2006" xfId="506"/>
    <cellStyle name="4_Gia_VL cau-JIBIC-Ha-tinh" xfId="507"/>
    <cellStyle name="4_Gia_VLQL48_duyet " xfId="508"/>
    <cellStyle name="4_goi 1" xfId="509"/>
    <cellStyle name="4_Goi 1 (TT04)" xfId="510"/>
    <cellStyle name="4_goi 1 duyet theo luong mo (an)" xfId="511"/>
    <cellStyle name="4_Goi 1_1" xfId="512"/>
    <cellStyle name="4_Goi so 1" xfId="513"/>
    <cellStyle name="4_Goi thau so 2 (20-6-2006)" xfId="514"/>
    <cellStyle name="4_Goi02(25-05-2006)" xfId="515"/>
    <cellStyle name="4_Goi1N206" xfId="516"/>
    <cellStyle name="4_Goi2N206" xfId="517"/>
    <cellStyle name="4_Goi4N216" xfId="518"/>
    <cellStyle name="4_Goi5N216" xfId="519"/>
    <cellStyle name="4_Hoi Song" xfId="520"/>
    <cellStyle name="4_HT-LO" xfId="521"/>
    <cellStyle name="4_Khoi luong" xfId="522"/>
    <cellStyle name="4_Khoi luong 3b" xfId="523"/>
    <cellStyle name="4_Khoi luong doan 1" xfId="524"/>
    <cellStyle name="4_Khoi Luong Hoang Truong - Hoang Phu" xfId="525"/>
    <cellStyle name="4_Kl6-6-05" xfId="526"/>
    <cellStyle name="4_Klnutgiao" xfId="527"/>
    <cellStyle name="4_KLPA2s" xfId="528"/>
    <cellStyle name="4_KlQdinhduyet" xfId="529"/>
    <cellStyle name="4_KlQL4goi5KCS" xfId="530"/>
    <cellStyle name="4_Kltayth" xfId="531"/>
    <cellStyle name="4_KltaythQDduyet" xfId="532"/>
    <cellStyle name="4_Kluong4-2004" xfId="533"/>
    <cellStyle name="4_Luong A6" xfId="534"/>
    <cellStyle name="4_maugiacotaluy" xfId="535"/>
    <cellStyle name="4_My Thanh Son Thanh" xfId="536"/>
    <cellStyle name="4_Nhom I" xfId="537"/>
    <cellStyle name="4_Project N.Du" xfId="538"/>
    <cellStyle name="4_Project N.Du.dien" xfId="539"/>
    <cellStyle name="4_Project QL4" xfId="540"/>
    <cellStyle name="4_Project QL4 goi 7" xfId="541"/>
    <cellStyle name="4_Project QL4 goi5" xfId="542"/>
    <cellStyle name="4_Project QL4 goi8" xfId="543"/>
    <cellStyle name="4_QL1A-SUA2005" xfId="544"/>
    <cellStyle name="4_Sheet1" xfId="545"/>
    <cellStyle name="4_SUA MAI23" xfId="546"/>
    <cellStyle name="4_SuoiTon" xfId="547"/>
    <cellStyle name="4_t" xfId="548"/>
    <cellStyle name="4_Tay THoa" xfId="549"/>
    <cellStyle name="4_Tong hop DT dieu chinh duong 38-95" xfId="550"/>
    <cellStyle name="4_Tong hop khoi luong duong 557 (30-5-2006)" xfId="551"/>
    <cellStyle name="4_Tong muc dau tu" xfId="552"/>
    <cellStyle name="4_Tuyen so 1-Km0+00 - Km0+852.56" xfId="553"/>
    <cellStyle name="4_VatLieu 3 cau -NA" xfId="554"/>
    <cellStyle name="4_ÿÿÿÿÿ" xfId="555"/>
    <cellStyle name="4_ÿÿÿÿÿ_1" xfId="556"/>
    <cellStyle name="40% - Accent1" xfId="557"/>
    <cellStyle name="40% - Accent2" xfId="558"/>
    <cellStyle name="40% - Accent3" xfId="559"/>
    <cellStyle name="40% - Accent4" xfId="560"/>
    <cellStyle name="40% - Accent5" xfId="561"/>
    <cellStyle name="40% - Accent6" xfId="562"/>
    <cellStyle name="6" xfId="563"/>
    <cellStyle name="60% - Accent1" xfId="564"/>
    <cellStyle name="60% - Accent2" xfId="565"/>
    <cellStyle name="60% - Accent3" xfId="566"/>
    <cellStyle name="60% - Accent4" xfId="567"/>
    <cellStyle name="60% - Accent5" xfId="568"/>
    <cellStyle name="60% - Accent6" xfId="569"/>
    <cellStyle name="_x0001_Å»_x001E_´ " xfId="570"/>
    <cellStyle name="_x0001_Å»_x001E_´_" xfId="571"/>
    <cellStyle name="Accent1" xfId="572"/>
    <cellStyle name="Accent2" xfId="573"/>
    <cellStyle name="Accent3" xfId="574"/>
    <cellStyle name="Accent4" xfId="575"/>
    <cellStyle name="Accent5" xfId="576"/>
    <cellStyle name="Accent6" xfId="577"/>
    <cellStyle name="ÅëÈ­ [0]_      " xfId="578"/>
    <cellStyle name="AeE­ [0]_INQUIRY ¿?¾÷AßAø " xfId="579"/>
    <cellStyle name="ÅëÈ­ [0]_laroux" xfId="580"/>
    <cellStyle name="ÅëÈ­_      " xfId="581"/>
    <cellStyle name="AeE­_INQUIRY ¿?¾÷AßAø " xfId="582"/>
    <cellStyle name="ÅëÈ­_L601CPT" xfId="583"/>
    <cellStyle name="args.style" xfId="584"/>
    <cellStyle name="ÄÞ¸¶ [0]_      " xfId="585"/>
    <cellStyle name="AÞ¸¶ [0]_INQUIRY ¿?¾÷AßAø " xfId="586"/>
    <cellStyle name="ÄÞ¸¶ [0]_L601CPT" xfId="587"/>
    <cellStyle name="ÄÞ¸¶_      " xfId="588"/>
    <cellStyle name="AÞ¸¶_INQUIRY ¿?¾÷AßAø " xfId="589"/>
    <cellStyle name="ÄÞ¸¶_L601CPT" xfId="590"/>
    <cellStyle name="AutoFormat Options" xfId="591"/>
    <cellStyle name="Bad" xfId="592"/>
    <cellStyle name="Bangchu" xfId="593"/>
    <cellStyle name="Body" xfId="594"/>
    <cellStyle name="C?AØ_¿?¾÷CoE² " xfId="595"/>
    <cellStyle name="Ç¥ÁØ_      " xfId="596"/>
    <cellStyle name="C￥AØ_¿μ¾÷CoE² " xfId="597"/>
    <cellStyle name="Ç¥ÁØ_±³°¢¼ö·®" xfId="598"/>
    <cellStyle name="C￥AØ_≫c¾÷ºIº° AN°e " xfId="599"/>
    <cellStyle name="Ç¥ÁØ_°èÈ¹" xfId="600"/>
    <cellStyle name="Calc Currency (0)" xfId="601"/>
    <cellStyle name="Calc Currency (2)" xfId="602"/>
    <cellStyle name="Calc Percent (0)" xfId="603"/>
    <cellStyle name="Calc Percent (1)" xfId="604"/>
    <cellStyle name="Calc Percent (2)" xfId="605"/>
    <cellStyle name="Calc Units (0)" xfId="606"/>
    <cellStyle name="Calc Units (1)" xfId="607"/>
    <cellStyle name="Calc Units (2)" xfId="608"/>
    <cellStyle name="Calculation" xfId="609"/>
    <cellStyle name="category" xfId="610"/>
    <cellStyle name="Cerrency_Sheet2_XANGDAU" xfId="611"/>
    <cellStyle name="Check Cell" xfId="612"/>
    <cellStyle name="Chi phÝ kh¸c_Book1" xfId="613"/>
    <cellStyle name="Comma" xfId="614"/>
    <cellStyle name="Comma  - Style1" xfId="615"/>
    <cellStyle name="Comma  - Style2" xfId="616"/>
    <cellStyle name="Comma  - Style3" xfId="617"/>
    <cellStyle name="Comma  - Style4" xfId="618"/>
    <cellStyle name="Comma  - Style5" xfId="619"/>
    <cellStyle name="Comma  - Style6" xfId="620"/>
    <cellStyle name="Comma  - Style7" xfId="621"/>
    <cellStyle name="Comma  - Style8" xfId="622"/>
    <cellStyle name="Comma [0]" xfId="623"/>
    <cellStyle name="Comma [00]" xfId="624"/>
    <cellStyle name="Comma 2" xfId="625"/>
    <cellStyle name="Comma 3" xfId="626"/>
    <cellStyle name="Comma 4" xfId="627"/>
    <cellStyle name="comma zerodec" xfId="628"/>
    <cellStyle name="Comma0" xfId="629"/>
    <cellStyle name="Copied" xfId="630"/>
    <cellStyle name="Cࡵrrency_Sheet1_PRODUCTĠ" xfId="631"/>
    <cellStyle name="_x0001_CS_x0006_RMO[" xfId="632"/>
    <cellStyle name="_x0001_CS_x0006_RMO_" xfId="633"/>
    <cellStyle name="Currency" xfId="634"/>
    <cellStyle name="Currency [0]" xfId="635"/>
    <cellStyle name="Currency [00]" xfId="636"/>
    <cellStyle name="Currency0" xfId="637"/>
    <cellStyle name="Currency1" xfId="638"/>
    <cellStyle name="D1" xfId="639"/>
    <cellStyle name="Date" xfId="640"/>
    <cellStyle name="Date Short" xfId="641"/>
    <cellStyle name="daude" xfId="642"/>
    <cellStyle name="Dezimal [0]_ALLE_ITEMS_280800_EV_NL" xfId="643"/>
    <cellStyle name="Dezimal_AKE_100N" xfId="644"/>
    <cellStyle name="dgia" xfId="645"/>
    <cellStyle name="_x0001_dÏÈ¹ " xfId="646"/>
    <cellStyle name="_x0001_dÏÈ¹_" xfId="647"/>
    <cellStyle name="Dollar (zero dec)" xfId="648"/>
    <cellStyle name="DuToanBXD" xfId="649"/>
    <cellStyle name="Dziesi?tny [0]_Invoices2001Slovakia" xfId="650"/>
    <cellStyle name="Dziesi?tny_Invoices2001Slovakia" xfId="651"/>
    <cellStyle name="Dziesietny [0]_Invoices2001Slovakia" xfId="652"/>
    <cellStyle name="Dziesiętny [0]_Invoices2001Slovakia" xfId="653"/>
    <cellStyle name="Dziesietny [0]_Invoices2001Slovakia_Book1" xfId="654"/>
    <cellStyle name="Dziesiętny [0]_Invoices2001Slovakia_Book1" xfId="655"/>
    <cellStyle name="Dziesietny [0]_Invoices2001Slovakia_Book1_Tong hop Cac tuyen(9-1-06)" xfId="656"/>
    <cellStyle name="Dziesiętny [0]_Invoices2001Slovakia_Book1_Tong hop Cac tuyen(9-1-06)" xfId="657"/>
    <cellStyle name="Dziesietny [0]_Invoices2001Slovakia_KL K.C mat duong" xfId="658"/>
    <cellStyle name="Dziesiętny [0]_Invoices2001Slovakia_Nhalamviec VTC(25-1-05)" xfId="659"/>
    <cellStyle name="Dziesietny [0]_Invoices2001Slovakia_TDT KHANH HOA" xfId="660"/>
    <cellStyle name="Dziesiętny [0]_Invoices2001Slovakia_TDT KHANH HOA" xfId="661"/>
    <cellStyle name="Dziesietny [0]_Invoices2001Slovakia_TDT KHANH HOA_Tong hop Cac tuyen(9-1-06)" xfId="662"/>
    <cellStyle name="Dziesiętny [0]_Invoices2001Slovakia_TDT KHANH HOA_Tong hop Cac tuyen(9-1-06)" xfId="663"/>
    <cellStyle name="Dziesietny [0]_Invoices2001Slovakia_TDT quangngai" xfId="664"/>
    <cellStyle name="Dziesiętny [0]_Invoices2001Slovakia_TDT quangngai" xfId="665"/>
    <cellStyle name="Dziesietny [0]_Invoices2001Slovakia_Tong hop Cac tuyen(9-1-06)" xfId="666"/>
    <cellStyle name="Dziesietny_Invoices2001Slovakia" xfId="667"/>
    <cellStyle name="Dziesiętny_Invoices2001Slovakia" xfId="668"/>
    <cellStyle name="Dziesietny_Invoices2001Slovakia_Book1" xfId="669"/>
    <cellStyle name="Dziesiętny_Invoices2001Slovakia_Book1" xfId="670"/>
    <cellStyle name="Dziesietny_Invoices2001Slovakia_Book1_Tong hop Cac tuyen(9-1-06)" xfId="671"/>
    <cellStyle name="Dziesiętny_Invoices2001Slovakia_Book1_Tong hop Cac tuyen(9-1-06)" xfId="672"/>
    <cellStyle name="Dziesietny_Invoices2001Slovakia_KL K.C mat duong" xfId="673"/>
    <cellStyle name="Dziesiętny_Invoices2001Slovakia_Nhalamviec VTC(25-1-05)" xfId="674"/>
    <cellStyle name="Dziesietny_Invoices2001Slovakia_TDT KHANH HOA" xfId="675"/>
    <cellStyle name="Dziesiętny_Invoices2001Slovakia_TDT KHANH HOA" xfId="676"/>
    <cellStyle name="Dziesietny_Invoices2001Slovakia_TDT KHANH HOA_Tong hop Cac tuyen(9-1-06)" xfId="677"/>
    <cellStyle name="Dziesiętny_Invoices2001Slovakia_TDT KHANH HOA_Tong hop Cac tuyen(9-1-06)" xfId="678"/>
    <cellStyle name="Dziesietny_Invoices2001Slovakia_TDT quangngai" xfId="679"/>
    <cellStyle name="Dziesiętny_Invoices2001Slovakia_TDT quangngai" xfId="680"/>
    <cellStyle name="Dziesietny_Invoices2001Slovakia_Tong hop Cac tuyen(9-1-06)" xfId="681"/>
    <cellStyle name="e" xfId="682"/>
    <cellStyle name="Enter Currency (0)" xfId="683"/>
    <cellStyle name="Enter Currency (2)" xfId="684"/>
    <cellStyle name="Enter Units (0)" xfId="685"/>
    <cellStyle name="Enter Units (1)" xfId="686"/>
    <cellStyle name="Enter Units (2)" xfId="687"/>
    <cellStyle name="Entered" xfId="688"/>
    <cellStyle name="Euro" xfId="689"/>
    <cellStyle name="Explanatory Text" xfId="690"/>
    <cellStyle name="f" xfId="691"/>
    <cellStyle name="Fixed" xfId="692"/>
    <cellStyle name="Followed Hyperlink" xfId="693"/>
    <cellStyle name="Font Britannic16" xfId="694"/>
    <cellStyle name="Font Britannic18" xfId="695"/>
    <cellStyle name="Font CenturyCond 18" xfId="696"/>
    <cellStyle name="Font Cond20" xfId="697"/>
    <cellStyle name="Font LucidaSans16" xfId="698"/>
    <cellStyle name="Font NewCenturyCond18" xfId="699"/>
    <cellStyle name="Font Ottawa14" xfId="700"/>
    <cellStyle name="Font Ottawa16" xfId="701"/>
    <cellStyle name="GIA-MOI" xfId="702"/>
    <cellStyle name="Good" xfId="703"/>
    <cellStyle name="Grey" xfId="704"/>
    <cellStyle name="H" xfId="705"/>
    <cellStyle name="ha" xfId="706"/>
    <cellStyle name="Head 1" xfId="707"/>
    <cellStyle name="HEADER" xfId="708"/>
    <cellStyle name="Header1" xfId="709"/>
    <cellStyle name="Header2" xfId="710"/>
    <cellStyle name="Heading 1" xfId="711"/>
    <cellStyle name="Heading 2" xfId="712"/>
    <cellStyle name="Heading 3" xfId="713"/>
    <cellStyle name="Heading 4" xfId="714"/>
    <cellStyle name="HEADING1" xfId="715"/>
    <cellStyle name="HEADING2" xfId="716"/>
    <cellStyle name="HEADINGS" xfId="717"/>
    <cellStyle name="HEADINGSTOP" xfId="718"/>
    <cellStyle name="headoption" xfId="719"/>
    <cellStyle name="Hoa-Scholl" xfId="720"/>
    <cellStyle name="Hyperlink" xfId="721"/>
    <cellStyle name="_x0001_í½?" xfId="722"/>
    <cellStyle name="_x0001_íå_x001B_ô " xfId="723"/>
    <cellStyle name="_x0001_íå_x001B_ô_" xfId="724"/>
    <cellStyle name="Input" xfId="725"/>
    <cellStyle name="Input [yellow]" xfId="726"/>
    <cellStyle name="k" xfId="727"/>
    <cellStyle name="khanh" xfId="728"/>
    <cellStyle name="KLBXUNG" xfId="729"/>
    <cellStyle name="Ledger 17 x 11 in" xfId="730"/>
    <cellStyle name="Link Currency (0)" xfId="731"/>
    <cellStyle name="Link Currency (2)" xfId="732"/>
    <cellStyle name="Link Units (0)" xfId="733"/>
    <cellStyle name="Link Units (1)" xfId="734"/>
    <cellStyle name="Link Units (2)" xfId="735"/>
    <cellStyle name="Linked Cell" xfId="736"/>
    <cellStyle name="MAU" xfId="737"/>
    <cellStyle name="Millares [0]_Well Timing" xfId="738"/>
    <cellStyle name="Millares_Well Timing" xfId="739"/>
    <cellStyle name="Milliers [0]_      " xfId="740"/>
    <cellStyle name="Milliers_      " xfId="741"/>
    <cellStyle name="Model" xfId="742"/>
    <cellStyle name="moi" xfId="743"/>
    <cellStyle name="Moneda [0]_Well Timing" xfId="744"/>
    <cellStyle name="Moneda_Well Timing" xfId="745"/>
    <cellStyle name="Monétaire [0]_      " xfId="746"/>
    <cellStyle name="Monétaire_      " xfId="747"/>
    <cellStyle name="n" xfId="748"/>
    <cellStyle name="Neutral" xfId="749"/>
    <cellStyle name="New" xfId="750"/>
    <cellStyle name="New Times Roman" xfId="751"/>
    <cellStyle name="New_DT 2013 (Theo tung noi dung, chinh sach)" xfId="752"/>
    <cellStyle name="no dec" xfId="753"/>
    <cellStyle name="Normal - Style1" xfId="754"/>
    <cellStyle name="Normal - 유형1" xfId="755"/>
    <cellStyle name="Normal 2" xfId="756"/>
    <cellStyle name="Normal 2 2" xfId="757"/>
    <cellStyle name="Normal 3" xfId="758"/>
    <cellStyle name="Normal 4" xfId="759"/>
    <cellStyle name="Normal_du toan 2011 theo dinh muc phan bo moi" xfId="760"/>
    <cellStyle name="Normal_Sheet1" xfId="761"/>
    <cellStyle name="Normal_Sheet1_1" xfId="762"/>
    <cellStyle name="Normal_TT Phe chuan DT thu, chi NS nam 2011" xfId="763"/>
    <cellStyle name="Normal1" xfId="764"/>
    <cellStyle name="Normalny_Cennik obowiazuje od 06-08-2001 r (1)" xfId="765"/>
    <cellStyle name="Note" xfId="766"/>
    <cellStyle name="Œ…‹æØ‚è [0.00]_laroux" xfId="767"/>
    <cellStyle name="Œ…‹æØ‚è_laroux" xfId="768"/>
    <cellStyle name="oft Excel]&#13;&#10;Comment=open=/f ‚ðw’è‚·‚é‚ÆAƒ†[ƒU[’è‹`ŠÖ”‚ðŠÖ”“\‚è•t‚¯‚Ìˆê——‚É“o˜^‚·‚é‚±‚Æ‚ª‚Å‚«‚Ü‚·B&#13;&#10;Maximized" xfId="769"/>
    <cellStyle name="oft Excel]&#13;&#10;Comment=The open=/f lines load custom functions into the Paste Function list.&#13;&#10;Maximized=2&#13;&#10;Basics=1&#13;&#10;A" xfId="770"/>
    <cellStyle name="oft Excel]&#13;&#10;Comment=The open=/f lines load custom functions into the Paste Function list.&#13;&#10;Maximized=3&#13;&#10;Basics=1&#13;&#10;A" xfId="771"/>
    <cellStyle name="omma [0]_Mktg Prog" xfId="772"/>
    <cellStyle name="ormal_Sheet1_1" xfId="773"/>
    <cellStyle name="Output" xfId="774"/>
    <cellStyle name="per.style" xfId="775"/>
    <cellStyle name="Percent" xfId="776"/>
    <cellStyle name="Percent [0]" xfId="777"/>
    <cellStyle name="Percent [00]" xfId="778"/>
    <cellStyle name="Percent [2]" xfId="779"/>
    <cellStyle name="PERCENTAGE" xfId="780"/>
    <cellStyle name="PrePop Currency (0)" xfId="781"/>
    <cellStyle name="PrePop Currency (2)" xfId="782"/>
    <cellStyle name="PrePop Units (0)" xfId="783"/>
    <cellStyle name="PrePop Units (1)" xfId="784"/>
    <cellStyle name="PrePop Units (2)" xfId="785"/>
    <cellStyle name="pricing" xfId="786"/>
    <cellStyle name="PSChar" xfId="787"/>
    <cellStyle name="PSHeading" xfId="788"/>
    <cellStyle name="regstoresfromspecstores" xfId="789"/>
    <cellStyle name="RevList" xfId="790"/>
    <cellStyle name="s]&#13;&#10;spooler=yes&#13;&#10;load=&#13;&#10;Beep=yes&#13;&#10;NullPort=None&#13;&#10;BorderWidth=3&#13;&#10;CursorBlinkRate=1200&#13;&#10;DoubleClickSpeed=452&#13;&#10;Programs=co" xfId="791"/>
    <cellStyle name="SAPBEXaggData" xfId="792"/>
    <cellStyle name="SAPBEXaggDataEmph" xfId="793"/>
    <cellStyle name="SAPBEXaggItem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resData" xfId="811"/>
    <cellStyle name="SAPBEXresDataEmph" xfId="812"/>
    <cellStyle name="SAPBEXresItem" xfId="813"/>
    <cellStyle name="SAPBEXstdData" xfId="814"/>
    <cellStyle name="SAPBEXstdDataEmph" xfId="815"/>
    <cellStyle name="SAPBEXstdItem" xfId="816"/>
    <cellStyle name="SAPBEXtitle" xfId="817"/>
    <cellStyle name="SAPBEXundefined" xfId="818"/>
    <cellStyle name="_x0001_sç?" xfId="819"/>
    <cellStyle name="serJet 1200 Series PCL 6" xfId="820"/>
    <cellStyle name="SHADEDSTORES" xfId="821"/>
    <cellStyle name="specstores" xfId="822"/>
    <cellStyle name="Standard_AAbgleich" xfId="823"/>
    <cellStyle name="STTDG" xfId="824"/>
    <cellStyle name="Style 1" xfId="825"/>
    <cellStyle name="Style 10" xfId="826"/>
    <cellStyle name="Style 11" xfId="827"/>
    <cellStyle name="Style 12" xfId="828"/>
    <cellStyle name="Style 13" xfId="829"/>
    <cellStyle name="Style 14" xfId="830"/>
    <cellStyle name="Style 15" xfId="831"/>
    <cellStyle name="Style 16" xfId="832"/>
    <cellStyle name="Style 17" xfId="833"/>
    <cellStyle name="Style 18" xfId="834"/>
    <cellStyle name="Style 19" xfId="835"/>
    <cellStyle name="Style 2" xfId="836"/>
    <cellStyle name="Style 20" xfId="837"/>
    <cellStyle name="Style 21" xfId="838"/>
    <cellStyle name="Style 22" xfId="839"/>
    <cellStyle name="Style 23" xfId="840"/>
    <cellStyle name="Style 3" xfId="841"/>
    <cellStyle name="Style 4" xfId="842"/>
    <cellStyle name="Style 5" xfId="843"/>
    <cellStyle name="Style 6" xfId="844"/>
    <cellStyle name="Style 7" xfId="845"/>
    <cellStyle name="Style 8" xfId="846"/>
    <cellStyle name="Style 9" xfId="847"/>
    <cellStyle name="style_1" xfId="848"/>
    <cellStyle name="subhead" xfId="849"/>
    <cellStyle name="Subtotal" xfId="850"/>
    <cellStyle name="T" xfId="851"/>
    <cellStyle name="T_Book1" xfId="852"/>
    <cellStyle name="T_Book1_1" xfId="853"/>
    <cellStyle name="T_Book1_1_KL Dap BCua" xfId="854"/>
    <cellStyle name="T_Book1_2" xfId="855"/>
    <cellStyle name="T_Book1_bang tinh tai trong" xfId="856"/>
    <cellStyle name="T_Book1_Book1" xfId="857"/>
    <cellStyle name="T_Book1_Book1_1" xfId="858"/>
    <cellStyle name="T_Book1_KL Dap BCua" xfId="859"/>
    <cellStyle name="T_Cau Phu Phuong" xfId="860"/>
    <cellStyle name="T_denbu" xfId="861"/>
    <cellStyle name="T_DT Hop dong bai thai xi" xfId="862"/>
    <cellStyle name="T_Ke-G1" xfId="863"/>
    <cellStyle name="T_Khao satD1" xfId="864"/>
    <cellStyle name="T_QT di chuyen ca phe" xfId="865"/>
    <cellStyle name="Text Indent A" xfId="866"/>
    <cellStyle name="Text Indent B" xfId="867"/>
    <cellStyle name="Text Indent C" xfId="868"/>
    <cellStyle name="th" xfId="869"/>
    <cellStyle name="þ_x001D_ð¤_x000C_¯þ_x0014_&#13;¨þU_x0001_À_x0004_ _x0015__x000F__x0001__x0001_" xfId="870"/>
    <cellStyle name="þ_x001D_ð·_x000C_æþ'&#13;ßþU_x0001_Ø_x0005_ü_x0014__x0007__x0001__x0001_" xfId="871"/>
    <cellStyle name="þ_x001D_ðÇ%Uý—&amp;Hý9_x0008_Ÿ s&#10;_x0007__x0001__x0001_" xfId="872"/>
    <cellStyle name="þ_x001D_ðK_x000C_Fý_x001B_&#13;9ýU_x0001_Ð_x0008_¦)_x0007__x0001__x0001_" xfId="873"/>
    <cellStyle name="thuong-10" xfId="874"/>
    <cellStyle name="thuong-11" xfId="875"/>
    <cellStyle name="Thuyet minh" xfId="876"/>
    <cellStyle name="tit1" xfId="877"/>
    <cellStyle name="tit2" xfId="878"/>
    <cellStyle name="tit3" xfId="879"/>
    <cellStyle name="tit4" xfId="880"/>
    <cellStyle name="Title" xfId="881"/>
    <cellStyle name="TitleBig" xfId="882"/>
    <cellStyle name="TitleCol" xfId="883"/>
    <cellStyle name="TitleSml" xfId="884"/>
    <cellStyle name="TitleTme" xfId="885"/>
    <cellStyle name="Tongcong" xfId="886"/>
    <cellStyle name="Total" xfId="887"/>
    <cellStyle name="TotalGra" xfId="888"/>
    <cellStyle name="trang" xfId="889"/>
    <cellStyle name="viet" xfId="890"/>
    <cellStyle name="viet2" xfId="891"/>
    <cellStyle name="VL" xfId="892"/>
    <cellStyle name="VLB-GTKÕ" xfId="893"/>
    <cellStyle name="Vn Time 13" xfId="894"/>
    <cellStyle name="Vn Time 14" xfId="895"/>
    <cellStyle name="vn_time" xfId="896"/>
    <cellStyle name="vnbo" xfId="897"/>
    <cellStyle name="vnhead1" xfId="898"/>
    <cellStyle name="vnhead2" xfId="899"/>
    <cellStyle name="vnhead3" xfId="900"/>
    <cellStyle name="vnhead4" xfId="901"/>
    <cellStyle name="vntxt1" xfId="902"/>
    <cellStyle name="vntxt2" xfId="903"/>
    <cellStyle name="W_MARINE" xfId="904"/>
    <cellStyle name="Währung [0]_ALLE_ITEMS_280800_EV_NL" xfId="905"/>
    <cellStyle name="Währung_AKE_100N" xfId="906"/>
    <cellStyle name="Walutowy [0]_Invoices2001Slovakia" xfId="907"/>
    <cellStyle name="Walutowy_Invoices2001Slovakia" xfId="908"/>
    <cellStyle name="Warning Text" xfId="909"/>
    <cellStyle name="xan1" xfId="910"/>
    <cellStyle name="xuan" xfId="911"/>
    <cellStyle name="똿뗦먛귟 [0.00]_PRODUCT DETAIL Q1" xfId="912"/>
    <cellStyle name="똿뗦먛귟_PRODUCT DETAIL Q1" xfId="913"/>
    <cellStyle name="믅됞 [0.00]_PRODUCT DETAIL Q1" xfId="914"/>
    <cellStyle name="믅됞_PRODUCT DETAIL Q1" xfId="915"/>
    <cellStyle name="백분율_95" xfId="916"/>
    <cellStyle name="뷭?_BOOKSHIP" xfId="917"/>
    <cellStyle name="안건회계법인" xfId="918"/>
    <cellStyle name="一般_00Q3902REV.1" xfId="919"/>
    <cellStyle name="千分位[0]_00Q3902REV.1" xfId="920"/>
    <cellStyle name="千分位_00Q3902REV.1" xfId="921"/>
    <cellStyle name="콤마 [ - 유형1" xfId="922"/>
    <cellStyle name="콤마 [ - 유형2" xfId="923"/>
    <cellStyle name="콤마 [ - 유형3" xfId="924"/>
    <cellStyle name="콤마 [ - 유형4" xfId="925"/>
    <cellStyle name="콤마 [ - 유형5" xfId="926"/>
    <cellStyle name="콤마 [ - 유형6" xfId="927"/>
    <cellStyle name="콤마 [ - 유형7" xfId="928"/>
    <cellStyle name="콤마 [ - 유형8" xfId="929"/>
    <cellStyle name="콤마 [0]_ 비목별 월별기술 " xfId="930"/>
    <cellStyle name="콤마_ 비목별 월별기술 " xfId="931"/>
    <cellStyle name="통화 [0]_1202" xfId="932"/>
    <cellStyle name="통화_1202" xfId="933"/>
    <cellStyle name="표준_(정보부문)월별인원계획" xfId="934"/>
    <cellStyle name="桁区切り [0.00]_BQ" xfId="935"/>
    <cellStyle name="桁区切り_工費" xfId="936"/>
    <cellStyle name="標準_2110-5" xfId="937"/>
    <cellStyle name="貨幣 [0]_00Q3902REV.1" xfId="938"/>
    <cellStyle name="貨幣[0]_BRE" xfId="939"/>
    <cellStyle name="貨幣_00Q3902REV.1" xfId="940"/>
    <cellStyle name=" [0.00]_ Att. 1- Cover" xfId="941"/>
    <cellStyle name="_ Att. 1- Cover" xfId="942"/>
    <cellStyle name="?_ Att. 1- Cover" xfId="9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quyen\AppData\Local\Temp\01%20TT%20phe%20chuan%20DT%20thu,%20chi%20NS%20nam%202016%20(Trinh%20Ban%20KTXH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c luc"/>
      <sheetName val="Tong thu NS (1)"/>
      <sheetName val=" Thu DB (chi tiet)"/>
      <sheetName val="Tong chi NS(3)"/>
      <sheetName val="Tong chi 2 câp (4)"/>
      <sheetName val="SNNN (5)"/>
      <sheetName val="SNNN (05a)"/>
      <sheetName val="CT, DA 05b"/>
      <sheetName val="TLP, ND 42 06"/>
      <sheetName val="TLPHI  06a"/>
      <sheetName val="TLPHI  06b"/>
      <sheetName val="Dat lua  06c"/>
      <sheetName val="SNGT 07"/>
      <sheetName val="PTGT 08"/>
      <sheetName val="NQ 115 9"/>
      <sheetName val="SNMT 10"/>
      <sheetName val="GDuc 11"/>
      <sheetName val="YTe 12"/>
      <sheetName val="VH-TH 13"/>
      <sheetName val="NVH 13a"/>
      <sheetName val="DBXH 14"/>
      <sheetName val="QLNN 15"/>
      <sheetName val="Chi ANQP 16"/>
      <sheetName val="Chi khac NS 17"/>
      <sheetName val="Chi NS xa 18"/>
      <sheetName val="Chi QLQNS 19"/>
      <sheetName val="TDKT 20"/>
      <sheetName val="Tiet kiem 10% 21"/>
      <sheetName val="CCTL 22"/>
      <sheetName val="Thu, chi su nghiep 23"/>
      <sheetName val="Bo sung xã "/>
    </sheetNames>
    <sheetDataSet>
      <sheetData sheetId="4">
        <row r="8">
          <cell r="D8">
            <v>445345000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4" sqref="C14"/>
    </sheetView>
  </sheetViews>
  <sheetFormatPr defaultColWidth="8.88671875" defaultRowHeight="16.5"/>
  <cols>
    <col min="1" max="1" width="3.99609375" style="45" customWidth="1"/>
    <col min="2" max="2" width="33.21484375" style="36" customWidth="1"/>
    <col min="3" max="4" width="9.5546875" style="40" customWidth="1"/>
    <col min="5" max="5" width="8.77734375" style="40" customWidth="1"/>
    <col min="6" max="6" width="8.99609375" style="40" customWidth="1"/>
    <col min="7" max="7" width="9.99609375" style="40" customWidth="1"/>
    <col min="8" max="8" width="12.10546875" style="36" customWidth="1"/>
    <col min="9" max="16384" width="8.88671875" style="36" customWidth="1"/>
  </cols>
  <sheetData>
    <row r="1" spans="1:7" ht="18.75">
      <c r="A1" s="158" t="s">
        <v>203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164</v>
      </c>
      <c r="B2" s="160"/>
      <c r="C2" s="160"/>
      <c r="D2" s="160"/>
      <c r="E2" s="160"/>
      <c r="F2" s="160"/>
      <c r="G2" s="160"/>
    </row>
    <row r="3" spans="1:7" ht="19.5" customHeight="1">
      <c r="A3" s="161" t="s">
        <v>204</v>
      </c>
      <c r="B3" s="162"/>
      <c r="C3" s="162"/>
      <c r="D3" s="162"/>
      <c r="E3" s="162"/>
      <c r="F3" s="162"/>
      <c r="G3" s="162"/>
    </row>
    <row r="4" spans="1:7" ht="21" customHeight="1" thickBot="1">
      <c r="A4" s="51"/>
      <c r="B4" s="34"/>
      <c r="C4" s="52"/>
      <c r="D4" s="52"/>
      <c r="E4" s="170" t="s">
        <v>16</v>
      </c>
      <c r="F4" s="170"/>
      <c r="G4" s="170"/>
    </row>
    <row r="5" spans="1:7" ht="19.5" customHeight="1">
      <c r="A5" s="163" t="s">
        <v>17</v>
      </c>
      <c r="B5" s="165" t="s">
        <v>25</v>
      </c>
      <c r="C5" s="167" t="s">
        <v>165</v>
      </c>
      <c r="D5" s="167" t="s">
        <v>199</v>
      </c>
      <c r="E5" s="167" t="s">
        <v>26</v>
      </c>
      <c r="F5" s="167"/>
      <c r="G5" s="169"/>
    </row>
    <row r="6" spans="1:7" ht="42" customHeight="1">
      <c r="A6" s="164"/>
      <c r="B6" s="166"/>
      <c r="C6" s="168"/>
      <c r="D6" s="168"/>
      <c r="E6" s="79" t="s">
        <v>27</v>
      </c>
      <c r="F6" s="79" t="s">
        <v>28</v>
      </c>
      <c r="G6" s="88" t="s">
        <v>84</v>
      </c>
    </row>
    <row r="7" spans="1:8" ht="21.75" customHeight="1">
      <c r="A7" s="87"/>
      <c r="B7" s="80" t="s">
        <v>206</v>
      </c>
      <c r="C7" s="81">
        <f>SUM(C8,C24)</f>
        <v>557495</v>
      </c>
      <c r="D7" s="81">
        <f>SUM(D8,D24)</f>
        <v>560245</v>
      </c>
      <c r="E7" s="81">
        <f>SUM(E8,E24)</f>
        <v>1606</v>
      </c>
      <c r="F7" s="81">
        <f>SUM(F8,F24)</f>
        <v>443995</v>
      </c>
      <c r="G7" s="89">
        <f>SUM(G8,G24)</f>
        <v>114644</v>
      </c>
      <c r="H7" s="55"/>
    </row>
    <row r="8" spans="1:7" ht="21.75" customHeight="1">
      <c r="A8" s="87" t="s">
        <v>19</v>
      </c>
      <c r="B8" s="82" t="s">
        <v>205</v>
      </c>
      <c r="C8" s="81">
        <f>SUM(C9:C11)+SUM(C17:C23)</f>
        <v>55000</v>
      </c>
      <c r="D8" s="81">
        <f>SUM(D9:D11)+SUM(D17:D23)</f>
        <v>57750</v>
      </c>
      <c r="E8" s="81">
        <f>SUM(E9:E11)+SUM(E17:E23)</f>
        <v>1606</v>
      </c>
      <c r="F8" s="81">
        <f>SUM(F9:F11)+SUM(F17:F23)</f>
        <v>52440.37</v>
      </c>
      <c r="G8" s="89">
        <f>SUM(G9:G11)+SUM(G17:G23)</f>
        <v>3703.63</v>
      </c>
    </row>
    <row r="9" spans="1:7" ht="20.25" customHeight="1">
      <c r="A9" s="90">
        <v>1</v>
      </c>
      <c r="B9" s="83" t="s">
        <v>78</v>
      </c>
      <c r="C9" s="84">
        <v>200</v>
      </c>
      <c r="D9" s="85">
        <f aca="true" t="shared" si="0" ref="D9:D23">SUM(E9:G9)</f>
        <v>200</v>
      </c>
      <c r="E9" s="84">
        <f>'Biểu 02'!D9</f>
        <v>0</v>
      </c>
      <c r="F9" s="84">
        <f>'Biểu 02'!E9</f>
        <v>200</v>
      </c>
      <c r="G9" s="91">
        <f>'Biểu 02'!F9</f>
        <v>0</v>
      </c>
    </row>
    <row r="10" spans="1:7" ht="20.25" customHeight="1">
      <c r="A10" s="92">
        <v>2</v>
      </c>
      <c r="B10" s="83" t="s">
        <v>207</v>
      </c>
      <c r="C10" s="84">
        <v>20</v>
      </c>
      <c r="D10" s="85">
        <f t="shared" si="0"/>
        <v>20</v>
      </c>
      <c r="E10" s="84">
        <f>'Biểu 02'!D10</f>
        <v>0</v>
      </c>
      <c r="F10" s="84">
        <f>'Biểu 02'!E10</f>
        <v>20</v>
      </c>
      <c r="G10" s="91">
        <f>'Biểu 02'!F10</f>
        <v>0</v>
      </c>
    </row>
    <row r="11" spans="1:7" ht="20.25" customHeight="1">
      <c r="A11" s="92">
        <v>3</v>
      </c>
      <c r="B11" s="83" t="s">
        <v>215</v>
      </c>
      <c r="C11" s="84">
        <v>43500</v>
      </c>
      <c r="D11" s="85">
        <f t="shared" si="0"/>
        <v>46050</v>
      </c>
      <c r="E11" s="84">
        <f>'Biểu 02'!D11</f>
        <v>0</v>
      </c>
      <c r="F11" s="84">
        <f>'Biểu 02'!E11</f>
        <v>43625.9</v>
      </c>
      <c r="G11" s="91">
        <f>'Biểu 02'!F11</f>
        <v>2424.1000000000004</v>
      </c>
    </row>
    <row r="12" spans="1:7" ht="20.25" customHeight="1">
      <c r="A12" s="90"/>
      <c r="B12" s="83" t="s">
        <v>73</v>
      </c>
      <c r="C12" s="85"/>
      <c r="D12" s="85">
        <f t="shared" si="0"/>
        <v>530</v>
      </c>
      <c r="E12" s="84">
        <f>'Biểu 02'!D12</f>
        <v>0</v>
      </c>
      <c r="F12" s="84">
        <f>'Biểu 02'!E12</f>
        <v>78.34999999999997</v>
      </c>
      <c r="G12" s="91">
        <f>'Biểu 02'!F12</f>
        <v>451.65000000000003</v>
      </c>
    </row>
    <row r="13" spans="1:7" ht="20.25" customHeight="1">
      <c r="A13" s="90"/>
      <c r="B13" s="83" t="s">
        <v>74</v>
      </c>
      <c r="C13" s="85"/>
      <c r="D13" s="85">
        <f t="shared" si="0"/>
        <v>42298</v>
      </c>
      <c r="E13" s="84">
        <f>'Biểu 02'!D13</f>
        <v>0</v>
      </c>
      <c r="F13" s="84">
        <f>'Biểu 02'!E13</f>
        <v>40780.55</v>
      </c>
      <c r="G13" s="91">
        <f>'Biểu 02'!F13</f>
        <v>1517.4500000000003</v>
      </c>
    </row>
    <row r="14" spans="1:7" ht="20.25" customHeight="1">
      <c r="A14" s="90"/>
      <c r="B14" s="83" t="s">
        <v>75</v>
      </c>
      <c r="C14" s="85"/>
      <c r="D14" s="85">
        <f t="shared" si="0"/>
        <v>90</v>
      </c>
      <c r="E14" s="84">
        <f>'Biểu 02'!D14</f>
        <v>0</v>
      </c>
      <c r="F14" s="84">
        <f>'Biểu 02'!E14</f>
        <v>90</v>
      </c>
      <c r="G14" s="91">
        <f>'Biểu 02'!F14</f>
        <v>0</v>
      </c>
    </row>
    <row r="15" spans="1:7" ht="20.25" customHeight="1">
      <c r="A15" s="90"/>
      <c r="B15" s="83" t="s">
        <v>76</v>
      </c>
      <c r="C15" s="85"/>
      <c r="D15" s="85">
        <f t="shared" si="0"/>
        <v>3000</v>
      </c>
      <c r="E15" s="84">
        <f>'Biểu 02'!D15</f>
        <v>0</v>
      </c>
      <c r="F15" s="84">
        <f>'Biểu 02'!E15</f>
        <v>2677</v>
      </c>
      <c r="G15" s="91">
        <f>'Biểu 02'!F15</f>
        <v>323</v>
      </c>
    </row>
    <row r="16" spans="1:7" ht="20.25" customHeight="1">
      <c r="A16" s="93"/>
      <c r="B16" s="100" t="s">
        <v>208</v>
      </c>
      <c r="C16" s="85"/>
      <c r="D16" s="85">
        <f t="shared" si="0"/>
        <v>132</v>
      </c>
      <c r="E16" s="84">
        <f>'Biểu 02'!D16</f>
        <v>0</v>
      </c>
      <c r="F16" s="84">
        <f>'Biểu 02'!E16</f>
        <v>0</v>
      </c>
      <c r="G16" s="91">
        <f>'Biểu 02'!F16</f>
        <v>132</v>
      </c>
    </row>
    <row r="17" spans="1:7" ht="22.5" customHeight="1">
      <c r="A17" s="90">
        <v>4</v>
      </c>
      <c r="B17" s="83" t="s">
        <v>135</v>
      </c>
      <c r="C17" s="85">
        <v>15</v>
      </c>
      <c r="D17" s="85">
        <f t="shared" si="0"/>
        <v>15</v>
      </c>
      <c r="E17" s="84">
        <f>'Biểu 02'!D17</f>
        <v>0</v>
      </c>
      <c r="F17" s="84">
        <f>'Biểu 02'!E17</f>
        <v>15</v>
      </c>
      <c r="G17" s="91">
        <f>'Biểu 02'!F17</f>
        <v>0</v>
      </c>
    </row>
    <row r="18" spans="1:7" ht="22.5" customHeight="1">
      <c r="A18" s="90">
        <v>5</v>
      </c>
      <c r="B18" s="83" t="s">
        <v>150</v>
      </c>
      <c r="C18" s="85">
        <v>1100</v>
      </c>
      <c r="D18" s="85">
        <f t="shared" si="0"/>
        <v>1100</v>
      </c>
      <c r="E18" s="84">
        <f>'Biểu 02'!D18</f>
        <v>0</v>
      </c>
      <c r="F18" s="84">
        <f>'Biểu 02'!E18</f>
        <v>583.47</v>
      </c>
      <c r="G18" s="91">
        <f>'Biểu 02'!F18</f>
        <v>516.53</v>
      </c>
    </row>
    <row r="19" spans="1:7" ht="22.5" customHeight="1">
      <c r="A19" s="90">
        <v>6</v>
      </c>
      <c r="B19" s="83" t="s">
        <v>80</v>
      </c>
      <c r="C19" s="85">
        <v>2000</v>
      </c>
      <c r="D19" s="85">
        <f t="shared" si="0"/>
        <v>2200</v>
      </c>
      <c r="E19" s="84">
        <f>'Biểu 02'!D19</f>
        <v>0</v>
      </c>
      <c r="F19" s="84">
        <f>'Biểu 02'!E19</f>
        <v>2200</v>
      </c>
      <c r="G19" s="91">
        <f>'Biểu 02'!F19</f>
        <v>0</v>
      </c>
    </row>
    <row r="20" spans="1:7" ht="22.5" customHeight="1">
      <c r="A20" s="90">
        <v>7</v>
      </c>
      <c r="B20" s="83" t="s">
        <v>20</v>
      </c>
      <c r="C20" s="85">
        <v>4000</v>
      </c>
      <c r="D20" s="85">
        <f t="shared" si="0"/>
        <v>4000</v>
      </c>
      <c r="E20" s="84">
        <f>'Biểu 02'!D20</f>
        <v>0</v>
      </c>
      <c r="F20" s="84">
        <f>'Biểu 02'!E20</f>
        <v>4000</v>
      </c>
      <c r="G20" s="91">
        <f>'Biểu 02'!F20</f>
        <v>0</v>
      </c>
    </row>
    <row r="21" spans="1:7" ht="22.5" customHeight="1">
      <c r="A21" s="90">
        <v>8</v>
      </c>
      <c r="B21" s="83" t="s">
        <v>0</v>
      </c>
      <c r="C21" s="85">
        <v>1100</v>
      </c>
      <c r="D21" s="85">
        <f t="shared" si="0"/>
        <v>1100</v>
      </c>
      <c r="E21" s="84">
        <f>'Biểu 02'!D21</f>
        <v>0</v>
      </c>
      <c r="F21" s="84">
        <f>'Biểu 02'!E21</f>
        <v>337</v>
      </c>
      <c r="G21" s="91">
        <f>'Biểu 02'!F21</f>
        <v>763</v>
      </c>
    </row>
    <row r="22" spans="1:7" ht="22.5" customHeight="1">
      <c r="A22" s="90">
        <v>9</v>
      </c>
      <c r="B22" s="83" t="s">
        <v>109</v>
      </c>
      <c r="C22" s="85">
        <v>155</v>
      </c>
      <c r="D22" s="85">
        <f t="shared" si="0"/>
        <v>155</v>
      </c>
      <c r="E22" s="84">
        <f>'Biểu 02'!D22</f>
        <v>0</v>
      </c>
      <c r="F22" s="84">
        <f>'Biểu 02'!E22</f>
        <v>155</v>
      </c>
      <c r="G22" s="91">
        <f>'Biểu 02'!F22</f>
        <v>0</v>
      </c>
    </row>
    <row r="23" spans="1:7" ht="22.5" customHeight="1">
      <c r="A23" s="90">
        <v>10</v>
      </c>
      <c r="B23" s="83" t="s">
        <v>21</v>
      </c>
      <c r="C23" s="85">
        <v>2910</v>
      </c>
      <c r="D23" s="85">
        <f t="shared" si="0"/>
        <v>2910</v>
      </c>
      <c r="E23" s="84">
        <f>'Biểu 02'!D23</f>
        <v>1606</v>
      </c>
      <c r="F23" s="84">
        <f>'Biểu 02'!E23</f>
        <v>1304</v>
      </c>
      <c r="G23" s="91">
        <f>'Biểu 02'!F23</f>
        <v>0</v>
      </c>
    </row>
    <row r="24" spans="1:7" ht="22.5" customHeight="1">
      <c r="A24" s="87" t="s">
        <v>22</v>
      </c>
      <c r="B24" s="82" t="s">
        <v>209</v>
      </c>
      <c r="C24" s="86">
        <f>SUM(C25:C26)</f>
        <v>502495</v>
      </c>
      <c r="D24" s="86">
        <f>SUM(D25:D26)</f>
        <v>502495</v>
      </c>
      <c r="E24" s="86">
        <f>SUM(E25:E26)</f>
        <v>0</v>
      </c>
      <c r="F24" s="86">
        <f>SUM(F25:F26)</f>
        <v>391554.63</v>
      </c>
      <c r="G24" s="94">
        <f>SUM(G25:G26)</f>
        <v>110940.37</v>
      </c>
    </row>
    <row r="25" spans="1:7" ht="22.5" customHeight="1">
      <c r="A25" s="90">
        <v>1</v>
      </c>
      <c r="B25" s="83" t="s">
        <v>24</v>
      </c>
      <c r="C25" s="85">
        <v>499311</v>
      </c>
      <c r="D25" s="85">
        <f>SUM(E25:G25)</f>
        <v>499311</v>
      </c>
      <c r="E25" s="85"/>
      <c r="F25" s="85">
        <v>391554.63</v>
      </c>
      <c r="G25" s="95">
        <v>107756.37</v>
      </c>
    </row>
    <row r="26" spans="1:7" ht="22.5" customHeight="1" thickBot="1">
      <c r="A26" s="96">
        <v>2</v>
      </c>
      <c r="B26" s="97" t="s">
        <v>118</v>
      </c>
      <c r="C26" s="98">
        <v>3184</v>
      </c>
      <c r="D26" s="98">
        <f>SUM(E26:G26)</f>
        <v>3184</v>
      </c>
      <c r="E26" s="98"/>
      <c r="F26" s="98">
        <v>0</v>
      </c>
      <c r="G26" s="99">
        <v>3184</v>
      </c>
    </row>
    <row r="27" ht="10.5" customHeight="1"/>
    <row r="28" spans="1:7" ht="17.25">
      <c r="A28" s="172" t="s">
        <v>210</v>
      </c>
      <c r="B28" s="172"/>
      <c r="C28" s="172"/>
      <c r="D28" s="172"/>
      <c r="E28" s="172"/>
      <c r="F28" s="172"/>
      <c r="G28" s="172"/>
    </row>
    <row r="29" spans="1:7" ht="18.75" customHeight="1">
      <c r="A29" s="171" t="s">
        <v>148</v>
      </c>
      <c r="B29" s="171"/>
      <c r="C29" s="171"/>
      <c r="D29" s="171"/>
      <c r="E29" s="171"/>
      <c r="F29" s="171"/>
      <c r="G29" s="171"/>
    </row>
    <row r="30" spans="1:7" ht="19.5" customHeight="1">
      <c r="A30" s="171" t="s">
        <v>167</v>
      </c>
      <c r="B30" s="171"/>
      <c r="C30" s="171"/>
      <c r="D30" s="171"/>
      <c r="E30" s="171"/>
      <c r="F30" s="171"/>
      <c r="G30" s="171"/>
    </row>
    <row r="31" spans="1:7" ht="21" customHeight="1">
      <c r="A31" s="171" t="s">
        <v>211</v>
      </c>
      <c r="B31" s="171"/>
      <c r="C31" s="171"/>
      <c r="D31" s="171"/>
      <c r="E31" s="171"/>
      <c r="F31" s="171"/>
      <c r="G31" s="171"/>
    </row>
    <row r="32" spans="1:7" ht="19.5" customHeight="1">
      <c r="A32" s="171" t="s">
        <v>149</v>
      </c>
      <c r="B32" s="171"/>
      <c r="C32" s="171"/>
      <c r="D32" s="171"/>
      <c r="E32" s="171"/>
      <c r="F32" s="171"/>
      <c r="G32" s="171"/>
    </row>
  </sheetData>
  <sheetProtection/>
  <mergeCells count="14">
    <mergeCell ref="A32:G32"/>
    <mergeCell ref="A28:G28"/>
    <mergeCell ref="A29:G29"/>
    <mergeCell ref="A30:G30"/>
    <mergeCell ref="A31:G31"/>
    <mergeCell ref="A1:G1"/>
    <mergeCell ref="A2:G2"/>
    <mergeCell ref="A3:G3"/>
    <mergeCell ref="A5:A6"/>
    <mergeCell ref="B5:B6"/>
    <mergeCell ref="D5:D6"/>
    <mergeCell ref="E5:G5"/>
    <mergeCell ref="C5:C6"/>
    <mergeCell ref="E4:G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4"/>
  <sheetViews>
    <sheetView zoomScalePageLayoutView="0" workbookViewId="0" topLeftCell="A1">
      <selection activeCell="B5" sqref="B5:B7"/>
    </sheetView>
  </sheetViews>
  <sheetFormatPr defaultColWidth="8.88671875" defaultRowHeight="16.5"/>
  <cols>
    <col min="1" max="1" width="4.4453125" style="13" customWidth="1"/>
    <col min="2" max="2" width="26.88671875" style="14" customWidth="1"/>
    <col min="3" max="3" width="7.6640625" style="6" customWidth="1"/>
    <col min="4" max="4" width="7.10546875" style="6" customWidth="1"/>
    <col min="5" max="5" width="8.5546875" style="16" customWidth="1"/>
    <col min="6" max="6" width="9.10546875" style="16" customWidth="1"/>
    <col min="7" max="7" width="7.10546875" style="6" bestFit="1" customWidth="1"/>
    <col min="8" max="8" width="7.77734375" style="6" customWidth="1"/>
    <col min="9" max="9" width="8.88671875" style="6" customWidth="1"/>
    <col min="10" max="10" width="1.1171875" style="6" hidden="1" customWidth="1"/>
    <col min="11" max="11" width="1.5625" style="6" hidden="1" customWidth="1"/>
    <col min="12" max="12" width="1.1171875" style="6" hidden="1" customWidth="1"/>
    <col min="13" max="13" width="6.3359375" style="6" customWidth="1"/>
    <col min="14" max="14" width="9.10546875" style="6" customWidth="1"/>
    <col min="15" max="15" width="8.6640625" style="6" customWidth="1"/>
    <col min="16" max="16" width="6.5546875" style="6" customWidth="1"/>
    <col min="17" max="17" width="8.99609375" style="6" customWidth="1"/>
    <col min="18" max="18" width="8.4453125" style="6" customWidth="1"/>
    <col min="19" max="19" width="6.5546875" style="6" customWidth="1"/>
    <col min="20" max="20" width="8.5546875" style="6" customWidth="1"/>
    <col min="21" max="21" width="8.4453125" style="6" customWidth="1"/>
    <col min="22" max="22" width="3.77734375" style="13" customWidth="1"/>
    <col min="23" max="23" width="27.10546875" style="14" customWidth="1"/>
    <col min="24" max="24" width="5.77734375" style="15" customWidth="1"/>
    <col min="25" max="25" width="8.99609375" style="15" customWidth="1"/>
    <col min="26" max="26" width="8.4453125" style="15" customWidth="1"/>
    <col min="27" max="27" width="5.77734375" style="6" customWidth="1"/>
    <col min="28" max="28" width="9.4453125" style="6" customWidth="1"/>
    <col min="29" max="29" width="8.99609375" style="6" customWidth="1"/>
    <col min="30" max="30" width="5.77734375" style="6" customWidth="1"/>
    <col min="31" max="31" width="9.21484375" style="16" customWidth="1"/>
    <col min="32" max="32" width="8.88671875" style="16" customWidth="1"/>
    <col min="33" max="33" width="5.77734375" style="16" customWidth="1"/>
    <col min="34" max="34" width="9.3359375" style="16" customWidth="1"/>
    <col min="35" max="35" width="8.99609375" style="16" customWidth="1"/>
    <col min="36" max="36" width="5.77734375" style="6" customWidth="1"/>
    <col min="37" max="38" width="8.88671875" style="6" customWidth="1"/>
    <col min="39" max="39" width="5.77734375" style="6" customWidth="1"/>
    <col min="40" max="40" width="8.4453125" style="6" customWidth="1"/>
    <col min="41" max="41" width="8.88671875" style="6" customWidth="1"/>
    <col min="42" max="42" width="4.3359375" style="13" customWidth="1"/>
    <col min="43" max="43" width="27.10546875" style="14" customWidth="1"/>
    <col min="44" max="44" width="5.77734375" style="6" customWidth="1"/>
    <col min="45" max="45" width="8.6640625" style="6" customWidth="1"/>
    <col min="46" max="46" width="8.77734375" style="6" customWidth="1"/>
    <col min="47" max="47" width="5.77734375" style="6" customWidth="1"/>
    <col min="48" max="48" width="8.77734375" style="6" customWidth="1"/>
    <col min="49" max="49" width="8.88671875" style="6" customWidth="1"/>
    <col min="50" max="50" width="5.77734375" style="6" customWidth="1"/>
    <col min="51" max="51" width="8.5546875" style="6" customWidth="1"/>
    <col min="52" max="52" width="8.77734375" style="6" customWidth="1"/>
    <col min="53" max="53" width="5.77734375" style="6" customWidth="1"/>
    <col min="54" max="54" width="8.5546875" style="6" customWidth="1"/>
    <col min="55" max="55" width="8.88671875" style="6" customWidth="1"/>
    <col min="56" max="56" width="5.77734375" style="6" customWidth="1"/>
    <col min="57" max="58" width="8.6640625" style="6" customWidth="1"/>
    <col min="59" max="59" width="5.77734375" style="6" customWidth="1"/>
    <col min="60" max="60" width="8.88671875" style="6" customWidth="1"/>
    <col min="61" max="61" width="8.4453125" style="6" customWidth="1"/>
    <col min="62" max="62" width="5.6640625" style="13" customWidth="1"/>
    <col min="63" max="63" width="28.10546875" style="14" customWidth="1"/>
    <col min="64" max="64" width="6.6640625" style="6" customWidth="1"/>
    <col min="65" max="65" width="8.5546875" style="6" customWidth="1"/>
    <col min="66" max="66" width="8.4453125" style="6" customWidth="1"/>
    <col min="67" max="67" width="6.6640625" style="6" customWidth="1"/>
    <col min="68" max="69" width="8.4453125" style="6" customWidth="1"/>
    <col min="70" max="70" width="6.6640625" style="6" customWidth="1"/>
    <col min="71" max="71" width="8.6640625" style="6" customWidth="1"/>
    <col min="72" max="72" width="8.5546875" style="6" customWidth="1"/>
    <col min="73" max="73" width="6.6640625" style="6" customWidth="1"/>
    <col min="74" max="74" width="8.5546875" style="6" customWidth="1"/>
    <col min="75" max="75" width="9.10546875" style="6" customWidth="1"/>
    <col min="76" max="76" width="6.6640625" style="6" customWidth="1"/>
    <col min="77" max="77" width="8.6640625" style="6" customWidth="1"/>
    <col min="78" max="78" width="8.77734375" style="6" customWidth="1"/>
    <col min="79" max="79" width="8.88671875" style="14" customWidth="1"/>
    <col min="80" max="80" width="13.77734375" style="14" customWidth="1"/>
    <col min="81" max="16384" width="8.88671875" style="14" customWidth="1"/>
  </cols>
  <sheetData>
    <row r="1" spans="1:78" ht="19.5" customHeight="1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</row>
    <row r="2" spans="1:78" ht="19.5" customHeight="1">
      <c r="A2" s="180" t="s">
        <v>200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</row>
    <row r="3" spans="1:78" ht="19.5" customHeight="1">
      <c r="A3" s="178" t="str">
        <f>'Biểu 01'!A3:G3</f>
        <v>(Kèm theo Nghị quyết số 85/NQ-HĐND ngày 18 tháng 12 năm 2015 của HĐND huyện Sông Mã)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</row>
    <row r="4" spans="1:78" ht="19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7" t="s">
        <v>16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5"/>
      <c r="AM4" s="185"/>
      <c r="AN4" s="185"/>
      <c r="AO4" s="185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27" t="s">
        <v>16</v>
      </c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5"/>
      <c r="BY4" s="185"/>
      <c r="BZ4" s="185"/>
    </row>
    <row r="5" spans="1:78" s="17" customFormat="1" ht="15" customHeight="1">
      <c r="A5" s="183" t="s">
        <v>17</v>
      </c>
      <c r="B5" s="137" t="s">
        <v>25</v>
      </c>
      <c r="C5" s="136" t="s">
        <v>85</v>
      </c>
      <c r="D5" s="136" t="s">
        <v>26</v>
      </c>
      <c r="E5" s="136"/>
      <c r="F5" s="136"/>
      <c r="G5" s="136" t="s">
        <v>89</v>
      </c>
      <c r="H5" s="136"/>
      <c r="I5" s="136"/>
      <c r="J5" s="177" t="s">
        <v>166</v>
      </c>
      <c r="K5" s="151"/>
      <c r="L5" s="133"/>
      <c r="M5" s="136" t="s">
        <v>29</v>
      </c>
      <c r="N5" s="136"/>
      <c r="O5" s="136"/>
      <c r="P5" s="136" t="s">
        <v>38</v>
      </c>
      <c r="Q5" s="136"/>
      <c r="R5" s="136"/>
      <c r="S5" s="136" t="s">
        <v>40</v>
      </c>
      <c r="T5" s="136"/>
      <c r="U5" s="136"/>
      <c r="V5" s="137" t="s">
        <v>17</v>
      </c>
      <c r="W5" s="137" t="s">
        <v>25</v>
      </c>
      <c r="X5" s="186" t="s">
        <v>42</v>
      </c>
      <c r="Y5" s="186"/>
      <c r="Z5" s="186"/>
      <c r="AA5" s="136" t="s">
        <v>46</v>
      </c>
      <c r="AB5" s="136"/>
      <c r="AC5" s="136"/>
      <c r="AD5" s="136" t="s">
        <v>41</v>
      </c>
      <c r="AE5" s="136"/>
      <c r="AF5" s="136"/>
      <c r="AG5" s="182" t="s">
        <v>45</v>
      </c>
      <c r="AH5" s="182"/>
      <c r="AI5" s="182"/>
      <c r="AJ5" s="177" t="s">
        <v>43</v>
      </c>
      <c r="AK5" s="151"/>
      <c r="AL5" s="133"/>
      <c r="AM5" s="136" t="s">
        <v>44</v>
      </c>
      <c r="AN5" s="136"/>
      <c r="AO5" s="136"/>
      <c r="AP5" s="137" t="s">
        <v>17</v>
      </c>
      <c r="AQ5" s="137" t="s">
        <v>25</v>
      </c>
      <c r="AR5" s="136" t="s">
        <v>37</v>
      </c>
      <c r="AS5" s="136"/>
      <c r="AT5" s="136"/>
      <c r="AU5" s="136" t="s">
        <v>36</v>
      </c>
      <c r="AV5" s="136"/>
      <c r="AW5" s="136"/>
      <c r="AX5" s="136" t="s">
        <v>33</v>
      </c>
      <c r="AY5" s="136"/>
      <c r="AZ5" s="136"/>
      <c r="BA5" s="136" t="s">
        <v>32</v>
      </c>
      <c r="BB5" s="136"/>
      <c r="BC5" s="136"/>
      <c r="BD5" s="136" t="s">
        <v>34</v>
      </c>
      <c r="BE5" s="136"/>
      <c r="BF5" s="136"/>
      <c r="BG5" s="136" t="s">
        <v>31</v>
      </c>
      <c r="BH5" s="136"/>
      <c r="BI5" s="136"/>
      <c r="BJ5" s="137" t="s">
        <v>17</v>
      </c>
      <c r="BK5" s="137" t="s">
        <v>25</v>
      </c>
      <c r="BL5" s="136" t="s">
        <v>35</v>
      </c>
      <c r="BM5" s="136"/>
      <c r="BN5" s="136"/>
      <c r="BO5" s="136" t="s">
        <v>39</v>
      </c>
      <c r="BP5" s="136"/>
      <c r="BQ5" s="136"/>
      <c r="BR5" s="136" t="s">
        <v>30</v>
      </c>
      <c r="BS5" s="136"/>
      <c r="BT5" s="136"/>
      <c r="BU5" s="136" t="s">
        <v>67</v>
      </c>
      <c r="BV5" s="136"/>
      <c r="BW5" s="136"/>
      <c r="BX5" s="136" t="s">
        <v>86</v>
      </c>
      <c r="BY5" s="136"/>
      <c r="BZ5" s="132"/>
    </row>
    <row r="6" spans="1:83" s="17" customFormat="1" ht="18" customHeight="1">
      <c r="A6" s="184"/>
      <c r="B6" s="138"/>
      <c r="C6" s="134"/>
      <c r="D6" s="134" t="s">
        <v>27</v>
      </c>
      <c r="E6" s="179" t="s">
        <v>28</v>
      </c>
      <c r="F6" s="179" t="s">
        <v>84</v>
      </c>
      <c r="G6" s="134" t="s">
        <v>18</v>
      </c>
      <c r="H6" s="134" t="s">
        <v>26</v>
      </c>
      <c r="I6" s="134"/>
      <c r="J6" s="175" t="s">
        <v>18</v>
      </c>
      <c r="K6" s="173" t="s">
        <v>26</v>
      </c>
      <c r="L6" s="174"/>
      <c r="M6" s="134" t="s">
        <v>18</v>
      </c>
      <c r="N6" s="134" t="s">
        <v>26</v>
      </c>
      <c r="O6" s="134"/>
      <c r="P6" s="134" t="s">
        <v>18</v>
      </c>
      <c r="Q6" s="134" t="s">
        <v>26</v>
      </c>
      <c r="R6" s="134"/>
      <c r="S6" s="134" t="s">
        <v>18</v>
      </c>
      <c r="T6" s="134" t="s">
        <v>26</v>
      </c>
      <c r="U6" s="134"/>
      <c r="V6" s="138"/>
      <c r="W6" s="138"/>
      <c r="X6" s="187" t="s">
        <v>18</v>
      </c>
      <c r="Y6" s="187" t="s">
        <v>26</v>
      </c>
      <c r="Z6" s="187"/>
      <c r="AA6" s="134" t="s">
        <v>18</v>
      </c>
      <c r="AB6" s="134" t="s">
        <v>26</v>
      </c>
      <c r="AC6" s="134"/>
      <c r="AD6" s="134" t="s">
        <v>18</v>
      </c>
      <c r="AE6" s="179" t="s">
        <v>26</v>
      </c>
      <c r="AF6" s="179"/>
      <c r="AG6" s="179" t="s">
        <v>18</v>
      </c>
      <c r="AH6" s="179" t="s">
        <v>26</v>
      </c>
      <c r="AI6" s="179"/>
      <c r="AJ6" s="134" t="s">
        <v>18</v>
      </c>
      <c r="AK6" s="173" t="s">
        <v>26</v>
      </c>
      <c r="AL6" s="174"/>
      <c r="AM6" s="134" t="s">
        <v>18</v>
      </c>
      <c r="AN6" s="134" t="s">
        <v>26</v>
      </c>
      <c r="AO6" s="134"/>
      <c r="AP6" s="138"/>
      <c r="AQ6" s="138"/>
      <c r="AR6" s="134" t="s">
        <v>18</v>
      </c>
      <c r="AS6" s="134" t="s">
        <v>26</v>
      </c>
      <c r="AT6" s="134"/>
      <c r="AU6" s="134" t="s">
        <v>18</v>
      </c>
      <c r="AV6" s="134" t="s">
        <v>26</v>
      </c>
      <c r="AW6" s="134"/>
      <c r="AX6" s="134" t="s">
        <v>18</v>
      </c>
      <c r="AY6" s="134" t="s">
        <v>26</v>
      </c>
      <c r="AZ6" s="134"/>
      <c r="BA6" s="134" t="s">
        <v>18</v>
      </c>
      <c r="BB6" s="134" t="s">
        <v>26</v>
      </c>
      <c r="BC6" s="134"/>
      <c r="BD6" s="134" t="s">
        <v>18</v>
      </c>
      <c r="BE6" s="134" t="s">
        <v>26</v>
      </c>
      <c r="BF6" s="134"/>
      <c r="BG6" s="134" t="s">
        <v>18</v>
      </c>
      <c r="BH6" s="134" t="s">
        <v>26</v>
      </c>
      <c r="BI6" s="134"/>
      <c r="BJ6" s="138"/>
      <c r="BK6" s="138"/>
      <c r="BL6" s="134" t="s">
        <v>18</v>
      </c>
      <c r="BM6" s="134" t="s">
        <v>26</v>
      </c>
      <c r="BN6" s="134"/>
      <c r="BO6" s="134" t="s">
        <v>18</v>
      </c>
      <c r="BP6" s="134" t="s">
        <v>26</v>
      </c>
      <c r="BQ6" s="134"/>
      <c r="BR6" s="134" t="s">
        <v>18</v>
      </c>
      <c r="BS6" s="134" t="s">
        <v>26</v>
      </c>
      <c r="BT6" s="134"/>
      <c r="BU6" s="134" t="s">
        <v>18</v>
      </c>
      <c r="BV6" s="134" t="s">
        <v>26</v>
      </c>
      <c r="BW6" s="134"/>
      <c r="BX6" s="134" t="s">
        <v>18</v>
      </c>
      <c r="BY6" s="134" t="s">
        <v>26</v>
      </c>
      <c r="BZ6" s="135"/>
      <c r="CC6" s="67"/>
      <c r="CD6" s="67"/>
      <c r="CE6" s="67"/>
    </row>
    <row r="7" spans="1:78" s="17" customFormat="1" ht="37.5" customHeight="1">
      <c r="A7" s="184"/>
      <c r="B7" s="131"/>
      <c r="C7" s="134"/>
      <c r="D7" s="134"/>
      <c r="E7" s="179"/>
      <c r="F7" s="179"/>
      <c r="G7" s="134"/>
      <c r="H7" s="46" t="s">
        <v>27</v>
      </c>
      <c r="I7" s="46" t="s">
        <v>28</v>
      </c>
      <c r="J7" s="176"/>
      <c r="K7" s="46" t="s">
        <v>28</v>
      </c>
      <c r="L7" s="46" t="s">
        <v>84</v>
      </c>
      <c r="M7" s="134"/>
      <c r="N7" s="46" t="s">
        <v>28</v>
      </c>
      <c r="O7" s="46" t="s">
        <v>84</v>
      </c>
      <c r="P7" s="134"/>
      <c r="Q7" s="46" t="s">
        <v>28</v>
      </c>
      <c r="R7" s="46" t="s">
        <v>84</v>
      </c>
      <c r="S7" s="134"/>
      <c r="T7" s="46" t="s">
        <v>28</v>
      </c>
      <c r="U7" s="46" t="s">
        <v>84</v>
      </c>
      <c r="V7" s="131"/>
      <c r="W7" s="131"/>
      <c r="X7" s="187"/>
      <c r="Y7" s="66" t="s">
        <v>28</v>
      </c>
      <c r="Z7" s="66" t="s">
        <v>84</v>
      </c>
      <c r="AA7" s="134"/>
      <c r="AB7" s="46" t="s">
        <v>28</v>
      </c>
      <c r="AC7" s="46" t="s">
        <v>84</v>
      </c>
      <c r="AD7" s="134"/>
      <c r="AE7" s="65" t="s">
        <v>28</v>
      </c>
      <c r="AF7" s="65" t="s">
        <v>84</v>
      </c>
      <c r="AG7" s="179"/>
      <c r="AH7" s="65" t="s">
        <v>28</v>
      </c>
      <c r="AI7" s="65" t="s">
        <v>84</v>
      </c>
      <c r="AJ7" s="134"/>
      <c r="AK7" s="46" t="s">
        <v>28</v>
      </c>
      <c r="AL7" s="46" t="s">
        <v>84</v>
      </c>
      <c r="AM7" s="134"/>
      <c r="AN7" s="46" t="s">
        <v>28</v>
      </c>
      <c r="AO7" s="46" t="s">
        <v>84</v>
      </c>
      <c r="AP7" s="131"/>
      <c r="AQ7" s="131"/>
      <c r="AR7" s="134"/>
      <c r="AS7" s="46" t="s">
        <v>28</v>
      </c>
      <c r="AT7" s="46" t="s">
        <v>84</v>
      </c>
      <c r="AU7" s="134"/>
      <c r="AV7" s="46" t="s">
        <v>28</v>
      </c>
      <c r="AW7" s="46" t="s">
        <v>84</v>
      </c>
      <c r="AX7" s="134"/>
      <c r="AY7" s="46" t="s">
        <v>28</v>
      </c>
      <c r="AZ7" s="46" t="s">
        <v>84</v>
      </c>
      <c r="BA7" s="134"/>
      <c r="BB7" s="46" t="s">
        <v>28</v>
      </c>
      <c r="BC7" s="46" t="s">
        <v>84</v>
      </c>
      <c r="BD7" s="134"/>
      <c r="BE7" s="46" t="s">
        <v>28</v>
      </c>
      <c r="BF7" s="46" t="s">
        <v>84</v>
      </c>
      <c r="BG7" s="134"/>
      <c r="BH7" s="46" t="s">
        <v>28</v>
      </c>
      <c r="BI7" s="46" t="s">
        <v>84</v>
      </c>
      <c r="BJ7" s="131"/>
      <c r="BK7" s="131"/>
      <c r="BL7" s="134"/>
      <c r="BM7" s="46" t="s">
        <v>28</v>
      </c>
      <c r="BN7" s="46" t="s">
        <v>84</v>
      </c>
      <c r="BO7" s="134"/>
      <c r="BP7" s="46" t="s">
        <v>28</v>
      </c>
      <c r="BQ7" s="46" t="s">
        <v>84</v>
      </c>
      <c r="BR7" s="134"/>
      <c r="BS7" s="46" t="s">
        <v>28</v>
      </c>
      <c r="BT7" s="46" t="s">
        <v>84</v>
      </c>
      <c r="BU7" s="134"/>
      <c r="BV7" s="46" t="s">
        <v>28</v>
      </c>
      <c r="BW7" s="46" t="s">
        <v>84</v>
      </c>
      <c r="BX7" s="134"/>
      <c r="BY7" s="46" t="s">
        <v>27</v>
      </c>
      <c r="BZ7" s="116" t="s">
        <v>28</v>
      </c>
    </row>
    <row r="8" spans="1:78" s="68" customFormat="1" ht="24.75" customHeight="1">
      <c r="A8" s="117"/>
      <c r="B8" s="102" t="s">
        <v>213</v>
      </c>
      <c r="C8" s="103">
        <f aca="true" t="shared" si="0" ref="C8:I8">SUM(C9:C11)+SUM(C17:C23)</f>
        <v>57750</v>
      </c>
      <c r="D8" s="103">
        <f t="shared" si="0"/>
        <v>1606</v>
      </c>
      <c r="E8" s="103">
        <f t="shared" si="0"/>
        <v>52440.37</v>
      </c>
      <c r="F8" s="103">
        <f t="shared" si="0"/>
        <v>3703.63</v>
      </c>
      <c r="G8" s="103">
        <f t="shared" si="0"/>
        <v>50915</v>
      </c>
      <c r="H8" s="103">
        <f t="shared" si="0"/>
        <v>0</v>
      </c>
      <c r="I8" s="103">
        <f t="shared" si="0"/>
        <v>50915</v>
      </c>
      <c r="J8" s="103">
        <f>J9+J11+J18+J21+J20+J19+J17+J23</f>
        <v>3925.0000000000005</v>
      </c>
      <c r="K8" s="103">
        <f>K9+K11+K18+K21+K20+K19+K17+K23</f>
        <v>221.37000000000006</v>
      </c>
      <c r="L8" s="103">
        <f>L9+L11+L18+L21+L20+L19+L17+L23</f>
        <v>3703.63</v>
      </c>
      <c r="M8" s="103">
        <f>M9+M11+M18+M21+M20+M19+M17+M23</f>
        <v>2100</v>
      </c>
      <c r="N8" s="103">
        <f>N9+N11+N18+N21+N20+N19+N17+N23</f>
        <v>180</v>
      </c>
      <c r="O8" s="103">
        <f aca="true" t="shared" si="1" ref="O8:U8">O9+O11+O18+O21+O20+O19+O17+O23</f>
        <v>1920</v>
      </c>
      <c r="P8" s="103">
        <f t="shared" si="1"/>
        <v>250</v>
      </c>
      <c r="Q8" s="103">
        <f t="shared" si="1"/>
        <v>6.8999999999999995</v>
      </c>
      <c r="R8" s="103">
        <f t="shared" si="1"/>
        <v>243.1</v>
      </c>
      <c r="S8" s="103">
        <f t="shared" si="1"/>
        <v>190</v>
      </c>
      <c r="T8" s="103">
        <f t="shared" si="1"/>
        <v>6</v>
      </c>
      <c r="U8" s="103">
        <f t="shared" si="1"/>
        <v>184</v>
      </c>
      <c r="V8" s="101"/>
      <c r="W8" s="102" t="s">
        <v>213</v>
      </c>
      <c r="X8" s="103">
        <f aca="true" t="shared" si="2" ref="X8:AO8">X9+X11+X18+X21+X20+X19+X17+X23</f>
        <v>80</v>
      </c>
      <c r="Y8" s="103">
        <f t="shared" si="2"/>
        <v>0.3</v>
      </c>
      <c r="Z8" s="103">
        <f t="shared" si="2"/>
        <v>79.7</v>
      </c>
      <c r="AA8" s="103">
        <f t="shared" si="2"/>
        <v>380</v>
      </c>
      <c r="AB8" s="103">
        <f t="shared" si="2"/>
        <v>9.6</v>
      </c>
      <c r="AC8" s="103">
        <f t="shared" si="2"/>
        <v>370.4</v>
      </c>
      <c r="AD8" s="103">
        <f t="shared" si="2"/>
        <v>210</v>
      </c>
      <c r="AE8" s="103">
        <f t="shared" si="2"/>
        <v>3</v>
      </c>
      <c r="AF8" s="103">
        <f t="shared" si="2"/>
        <v>207</v>
      </c>
      <c r="AG8" s="103">
        <f t="shared" si="2"/>
        <v>77</v>
      </c>
      <c r="AH8" s="103">
        <f t="shared" si="2"/>
        <v>0</v>
      </c>
      <c r="AI8" s="103">
        <f t="shared" si="2"/>
        <v>77</v>
      </c>
      <c r="AJ8" s="103">
        <f t="shared" si="2"/>
        <v>49</v>
      </c>
      <c r="AK8" s="103">
        <f t="shared" si="2"/>
        <v>0.8999999999999999</v>
      </c>
      <c r="AL8" s="103">
        <f t="shared" si="2"/>
        <v>48.1</v>
      </c>
      <c r="AM8" s="103">
        <f t="shared" si="2"/>
        <v>40</v>
      </c>
      <c r="AN8" s="103">
        <f t="shared" si="2"/>
        <v>0.12</v>
      </c>
      <c r="AO8" s="103">
        <f t="shared" si="2"/>
        <v>39.88</v>
      </c>
      <c r="AP8" s="101"/>
      <c r="AQ8" s="102" t="s">
        <v>213</v>
      </c>
      <c r="AR8" s="103">
        <f aca="true" t="shared" si="3" ref="AR8:BI8">AR9+AR11+AR18+AR21+AR20+AR19+AR17+AR23</f>
        <v>65</v>
      </c>
      <c r="AS8" s="103">
        <f t="shared" si="3"/>
        <v>1.5</v>
      </c>
      <c r="AT8" s="103">
        <f t="shared" si="3"/>
        <v>63.5</v>
      </c>
      <c r="AU8" s="103">
        <f t="shared" si="3"/>
        <v>65</v>
      </c>
      <c r="AV8" s="103">
        <f t="shared" si="3"/>
        <v>1.5</v>
      </c>
      <c r="AW8" s="103">
        <f t="shared" si="3"/>
        <v>63.5</v>
      </c>
      <c r="AX8" s="103">
        <f t="shared" si="3"/>
        <v>190</v>
      </c>
      <c r="AY8" s="103">
        <f t="shared" si="3"/>
        <v>9</v>
      </c>
      <c r="AZ8" s="103">
        <f t="shared" si="3"/>
        <v>181</v>
      </c>
      <c r="BA8" s="103">
        <f t="shared" si="3"/>
        <v>30</v>
      </c>
      <c r="BB8" s="103">
        <f t="shared" si="3"/>
        <v>0.36</v>
      </c>
      <c r="BC8" s="103">
        <f t="shared" si="3"/>
        <v>29.64</v>
      </c>
      <c r="BD8" s="103">
        <f t="shared" si="3"/>
        <v>57</v>
      </c>
      <c r="BE8" s="103">
        <f t="shared" si="3"/>
        <v>0.8999999999999999</v>
      </c>
      <c r="BF8" s="103">
        <f t="shared" si="3"/>
        <v>56.1</v>
      </c>
      <c r="BG8" s="103">
        <f t="shared" si="3"/>
        <v>35</v>
      </c>
      <c r="BH8" s="103">
        <f t="shared" si="3"/>
        <v>0.33</v>
      </c>
      <c r="BI8" s="103">
        <f t="shared" si="3"/>
        <v>34.67</v>
      </c>
      <c r="BJ8" s="101"/>
      <c r="BK8" s="102" t="s">
        <v>213</v>
      </c>
      <c r="BL8" s="103">
        <f aca="true" t="shared" si="4" ref="BL8:BZ8">BL9+BL11+BL18+BL21+BL20+BL19+BL17+BL23</f>
        <v>34</v>
      </c>
      <c r="BM8" s="103">
        <f t="shared" si="4"/>
        <v>0.8999999999999999</v>
      </c>
      <c r="BN8" s="103">
        <f t="shared" si="4"/>
        <v>33.1</v>
      </c>
      <c r="BO8" s="103">
        <f t="shared" si="4"/>
        <v>21</v>
      </c>
      <c r="BP8" s="103">
        <f t="shared" si="4"/>
        <v>0</v>
      </c>
      <c r="BQ8" s="103">
        <f t="shared" si="4"/>
        <v>21</v>
      </c>
      <c r="BR8" s="103">
        <f t="shared" si="4"/>
        <v>34</v>
      </c>
      <c r="BS8" s="103">
        <f t="shared" si="4"/>
        <v>0</v>
      </c>
      <c r="BT8" s="103">
        <f t="shared" si="4"/>
        <v>34</v>
      </c>
      <c r="BU8" s="103">
        <f t="shared" si="4"/>
        <v>18</v>
      </c>
      <c r="BV8" s="103">
        <f t="shared" si="4"/>
        <v>0.06</v>
      </c>
      <c r="BW8" s="103">
        <f t="shared" si="4"/>
        <v>17.94</v>
      </c>
      <c r="BX8" s="103">
        <f t="shared" si="4"/>
        <v>2910</v>
      </c>
      <c r="BY8" s="103">
        <f t="shared" si="4"/>
        <v>1606</v>
      </c>
      <c r="BZ8" s="118">
        <f t="shared" si="4"/>
        <v>1304</v>
      </c>
    </row>
    <row r="9" spans="1:78" s="68" customFormat="1" ht="20.25" customHeight="1">
      <c r="A9" s="119">
        <v>1</v>
      </c>
      <c r="B9" s="105" t="s">
        <v>78</v>
      </c>
      <c r="C9" s="106">
        <f>SUM(D9:F9)</f>
        <v>200</v>
      </c>
      <c r="D9" s="106">
        <f>H9+BY9</f>
        <v>0</v>
      </c>
      <c r="E9" s="106">
        <f>SUM(I9,K9,BZ9)</f>
        <v>200</v>
      </c>
      <c r="F9" s="106">
        <f>L9</f>
        <v>0</v>
      </c>
      <c r="G9" s="106">
        <f>SUM(H9:I9)</f>
        <v>200</v>
      </c>
      <c r="H9" s="106">
        <v>0</v>
      </c>
      <c r="I9" s="106">
        <v>200</v>
      </c>
      <c r="J9" s="105">
        <f>SUM(K9:L9)</f>
        <v>0</v>
      </c>
      <c r="K9" s="106">
        <f>SUM(N9,Q9,T9,Y9,AB9,AE9,AH9,AK9,AN9,AS9,AV9,AY9,BB9,BE9,BH9,BM9,BP9,BS9,BV9,BY9)</f>
        <v>0</v>
      </c>
      <c r="L9" s="106">
        <f>SUM(O9,R9,U9,Z9,AC9,AF9,AI9,AL9,AO9,AT9,AW9,AZ9,BC9,BF9,BI9,BN9,BQ9,BT9,BW9,BZ9)</f>
        <v>0</v>
      </c>
      <c r="M9" s="106"/>
      <c r="N9" s="106"/>
      <c r="O9" s="106"/>
      <c r="P9" s="106"/>
      <c r="Q9" s="106"/>
      <c r="R9" s="106"/>
      <c r="S9" s="106"/>
      <c r="T9" s="106"/>
      <c r="U9" s="106"/>
      <c r="V9" s="104">
        <v>1</v>
      </c>
      <c r="W9" s="105" t="s">
        <v>78</v>
      </c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4">
        <v>1</v>
      </c>
      <c r="AQ9" s="105" t="s">
        <v>78</v>
      </c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4">
        <v>1</v>
      </c>
      <c r="BK9" s="105" t="s">
        <v>78</v>
      </c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20"/>
    </row>
    <row r="10" spans="1:78" s="68" customFormat="1" ht="20.25" customHeight="1">
      <c r="A10" s="119">
        <v>2</v>
      </c>
      <c r="B10" s="105" t="s">
        <v>214</v>
      </c>
      <c r="C10" s="106">
        <f>SUM(D10:F10)</f>
        <v>20</v>
      </c>
      <c r="D10" s="106">
        <f>H10+BY10</f>
        <v>0</v>
      </c>
      <c r="E10" s="106">
        <f>SUM(I10,K10,BZ10)</f>
        <v>20</v>
      </c>
      <c r="F10" s="106">
        <f>L10</f>
        <v>0</v>
      </c>
      <c r="G10" s="106">
        <f>SUM(H10:I10)</f>
        <v>20</v>
      </c>
      <c r="H10" s="106"/>
      <c r="I10" s="106">
        <v>20</v>
      </c>
      <c r="J10" s="105">
        <f>SUM(K10:L10)</f>
        <v>0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4">
        <v>2</v>
      </c>
      <c r="W10" s="105" t="s">
        <v>214</v>
      </c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4">
        <v>2</v>
      </c>
      <c r="AQ10" s="105" t="s">
        <v>214</v>
      </c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4">
        <v>2</v>
      </c>
      <c r="BK10" s="105" t="s">
        <v>214</v>
      </c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20"/>
    </row>
    <row r="11" spans="1:78" s="68" customFormat="1" ht="24.75" customHeight="1">
      <c r="A11" s="119">
        <v>3</v>
      </c>
      <c r="B11" s="105" t="s">
        <v>215</v>
      </c>
      <c r="C11" s="106">
        <f aca="true" t="shared" si="5" ref="C11:U11">SUM(C12:C16)</f>
        <v>46050</v>
      </c>
      <c r="D11" s="106">
        <f t="shared" si="5"/>
        <v>0</v>
      </c>
      <c r="E11" s="106">
        <f t="shared" si="5"/>
        <v>43625.9</v>
      </c>
      <c r="F11" s="106">
        <f t="shared" si="5"/>
        <v>2424.1000000000004</v>
      </c>
      <c r="G11" s="106">
        <f t="shared" si="5"/>
        <v>43625.9</v>
      </c>
      <c r="H11" s="106">
        <f t="shared" si="5"/>
        <v>0</v>
      </c>
      <c r="I11" s="106">
        <f t="shared" si="5"/>
        <v>43625.9</v>
      </c>
      <c r="J11" s="106">
        <f t="shared" si="5"/>
        <v>2424.1000000000004</v>
      </c>
      <c r="K11" s="106">
        <f t="shared" si="5"/>
        <v>0</v>
      </c>
      <c r="L11" s="106">
        <f t="shared" si="5"/>
        <v>2424.1000000000004</v>
      </c>
      <c r="M11" s="106">
        <f t="shared" si="5"/>
        <v>1440</v>
      </c>
      <c r="N11" s="106">
        <f t="shared" si="5"/>
        <v>0</v>
      </c>
      <c r="O11" s="106">
        <f t="shared" si="5"/>
        <v>1440</v>
      </c>
      <c r="P11" s="106">
        <f t="shared" si="5"/>
        <v>167</v>
      </c>
      <c r="Q11" s="106">
        <f t="shared" si="5"/>
        <v>0</v>
      </c>
      <c r="R11" s="106">
        <f t="shared" si="5"/>
        <v>167</v>
      </c>
      <c r="S11" s="106">
        <f t="shared" si="5"/>
        <v>108</v>
      </c>
      <c r="T11" s="106">
        <f t="shared" si="5"/>
        <v>0</v>
      </c>
      <c r="U11" s="106">
        <f t="shared" si="5"/>
        <v>108</v>
      </c>
      <c r="V11" s="104">
        <v>3</v>
      </c>
      <c r="W11" s="105" t="s">
        <v>215</v>
      </c>
      <c r="X11" s="106">
        <f aca="true" t="shared" si="6" ref="X11:AO11">SUM(X12:X16)</f>
        <v>39</v>
      </c>
      <c r="Y11" s="106">
        <f t="shared" si="6"/>
        <v>0</v>
      </c>
      <c r="Z11" s="106">
        <f t="shared" si="6"/>
        <v>39</v>
      </c>
      <c r="AA11" s="106">
        <f t="shared" si="6"/>
        <v>208</v>
      </c>
      <c r="AB11" s="106">
        <f t="shared" si="6"/>
        <v>0</v>
      </c>
      <c r="AC11" s="106">
        <f t="shared" si="6"/>
        <v>208</v>
      </c>
      <c r="AD11" s="106">
        <f t="shared" si="6"/>
        <v>100</v>
      </c>
      <c r="AE11" s="106">
        <f t="shared" si="6"/>
        <v>0</v>
      </c>
      <c r="AF11" s="106">
        <f t="shared" si="6"/>
        <v>100</v>
      </c>
      <c r="AG11" s="106">
        <f t="shared" si="6"/>
        <v>12</v>
      </c>
      <c r="AH11" s="106">
        <f t="shared" si="6"/>
        <v>0</v>
      </c>
      <c r="AI11" s="106">
        <f t="shared" si="6"/>
        <v>12</v>
      </c>
      <c r="AJ11" s="106">
        <f t="shared" si="6"/>
        <v>28</v>
      </c>
      <c r="AK11" s="106">
        <f t="shared" si="6"/>
        <v>0</v>
      </c>
      <c r="AL11" s="106">
        <f t="shared" si="6"/>
        <v>28</v>
      </c>
      <c r="AM11" s="106">
        <f t="shared" si="6"/>
        <v>27.6</v>
      </c>
      <c r="AN11" s="106">
        <f t="shared" si="6"/>
        <v>0</v>
      </c>
      <c r="AO11" s="106">
        <f t="shared" si="6"/>
        <v>27.6</v>
      </c>
      <c r="AP11" s="104">
        <v>3</v>
      </c>
      <c r="AQ11" s="105" t="s">
        <v>215</v>
      </c>
      <c r="AR11" s="106">
        <f aca="true" t="shared" si="7" ref="AR11:BI11">SUM(AR12:AR16)</f>
        <v>28</v>
      </c>
      <c r="AS11" s="106">
        <f t="shared" si="7"/>
        <v>0</v>
      </c>
      <c r="AT11" s="106">
        <f t="shared" si="7"/>
        <v>28</v>
      </c>
      <c r="AU11" s="106">
        <f t="shared" si="7"/>
        <v>25</v>
      </c>
      <c r="AV11" s="106">
        <f t="shared" si="7"/>
        <v>0</v>
      </c>
      <c r="AW11" s="106">
        <f t="shared" si="7"/>
        <v>25</v>
      </c>
      <c r="AX11" s="106">
        <f t="shared" si="7"/>
        <v>100</v>
      </c>
      <c r="AY11" s="106">
        <f t="shared" si="7"/>
        <v>0</v>
      </c>
      <c r="AZ11" s="106">
        <f t="shared" si="7"/>
        <v>100</v>
      </c>
      <c r="BA11" s="106">
        <f t="shared" si="7"/>
        <v>21</v>
      </c>
      <c r="BB11" s="106">
        <f t="shared" si="7"/>
        <v>0</v>
      </c>
      <c r="BC11" s="106">
        <f t="shared" si="7"/>
        <v>21</v>
      </c>
      <c r="BD11" s="106">
        <f t="shared" si="7"/>
        <v>29</v>
      </c>
      <c r="BE11" s="106">
        <f t="shared" si="7"/>
        <v>0</v>
      </c>
      <c r="BF11" s="106">
        <f t="shared" si="7"/>
        <v>29</v>
      </c>
      <c r="BG11" s="106">
        <f t="shared" si="7"/>
        <v>19.3</v>
      </c>
      <c r="BH11" s="106">
        <f t="shared" si="7"/>
        <v>0</v>
      </c>
      <c r="BI11" s="106">
        <f t="shared" si="7"/>
        <v>19.3</v>
      </c>
      <c r="BJ11" s="104">
        <v>3</v>
      </c>
      <c r="BK11" s="105" t="s">
        <v>215</v>
      </c>
      <c r="BL11" s="106">
        <f aca="true" t="shared" si="8" ref="BL11:BW11">SUM(BL12:BL16)</f>
        <v>21</v>
      </c>
      <c r="BM11" s="106">
        <f t="shared" si="8"/>
        <v>0</v>
      </c>
      <c r="BN11" s="106">
        <f t="shared" si="8"/>
        <v>21</v>
      </c>
      <c r="BO11" s="106">
        <f t="shared" si="8"/>
        <v>14</v>
      </c>
      <c r="BP11" s="106">
        <f t="shared" si="8"/>
        <v>0</v>
      </c>
      <c r="BQ11" s="106">
        <f t="shared" si="8"/>
        <v>14</v>
      </c>
      <c r="BR11" s="106">
        <f t="shared" si="8"/>
        <v>24.4</v>
      </c>
      <c r="BS11" s="106">
        <f t="shared" si="8"/>
        <v>0</v>
      </c>
      <c r="BT11" s="106">
        <f t="shared" si="8"/>
        <v>24.4</v>
      </c>
      <c r="BU11" s="106">
        <f t="shared" si="8"/>
        <v>12.8</v>
      </c>
      <c r="BV11" s="106">
        <f t="shared" si="8"/>
        <v>0</v>
      </c>
      <c r="BW11" s="106">
        <f t="shared" si="8"/>
        <v>12.8</v>
      </c>
      <c r="BX11" s="106"/>
      <c r="BY11" s="106">
        <f>SUM(BY12:BY16)</f>
        <v>0</v>
      </c>
      <c r="BZ11" s="120">
        <f>SUM(BZ12:BZ16)</f>
        <v>0</v>
      </c>
    </row>
    <row r="12" spans="1:78" s="68" customFormat="1" ht="20.25" customHeight="1">
      <c r="A12" s="119"/>
      <c r="B12" s="105" t="s">
        <v>73</v>
      </c>
      <c r="C12" s="105">
        <f aca="true" t="shared" si="9" ref="C12:C23">SUM(D12:F12)</f>
        <v>530</v>
      </c>
      <c r="D12" s="106">
        <f aca="true" t="shared" si="10" ref="D12:D23">H12+BY12</f>
        <v>0</v>
      </c>
      <c r="E12" s="106">
        <f aca="true" t="shared" si="11" ref="E12:E23">SUM(I12,K12,BZ12)</f>
        <v>78.34999999999997</v>
      </c>
      <c r="F12" s="106">
        <f aca="true" t="shared" si="12" ref="F12:F23">L12</f>
        <v>451.65000000000003</v>
      </c>
      <c r="G12" s="105">
        <f>SUM(H12:I12)</f>
        <v>78.34999999999997</v>
      </c>
      <c r="H12" s="105"/>
      <c r="I12" s="105">
        <f>530-L12</f>
        <v>78.34999999999997</v>
      </c>
      <c r="J12" s="105">
        <f>SUM(K12:L12)</f>
        <v>451.65000000000003</v>
      </c>
      <c r="K12" s="106">
        <f aca="true" t="shared" si="13" ref="K12:K21">SUM(N12,Q12,T12,Y12,AB12,AE12,AH12,AK12,AN12,AS12,AV12,AY12,BB12,BE12,BH12,BM12,BP12,BS12,BV12,BY12)</f>
        <v>0</v>
      </c>
      <c r="L12" s="106">
        <f aca="true" t="shared" si="14" ref="L12:L21">SUM(O12,R12,U12,Z12,AC12,AF12,AI12,AL12,AO12,AT12,AW12,AZ12,BC12,BF12,BI12,BN12,BQ12,BT12,BW12,BZ12)</f>
        <v>451.65000000000003</v>
      </c>
      <c r="M12" s="105">
        <v>230</v>
      </c>
      <c r="N12" s="107"/>
      <c r="O12" s="105">
        <f>M12</f>
        <v>230</v>
      </c>
      <c r="P12" s="105">
        <v>34</v>
      </c>
      <c r="Q12" s="107"/>
      <c r="R12" s="105">
        <f>P12</f>
        <v>34</v>
      </c>
      <c r="S12" s="105">
        <v>21</v>
      </c>
      <c r="T12" s="107"/>
      <c r="U12" s="107">
        <f>S12</f>
        <v>21</v>
      </c>
      <c r="V12" s="104"/>
      <c r="W12" s="105" t="s">
        <v>73</v>
      </c>
      <c r="X12" s="105">
        <v>4</v>
      </c>
      <c r="Y12" s="107"/>
      <c r="Z12" s="105">
        <f>X12</f>
        <v>4</v>
      </c>
      <c r="AA12" s="105">
        <v>59</v>
      </c>
      <c r="AB12" s="107"/>
      <c r="AC12" s="105">
        <f>AA12</f>
        <v>59</v>
      </c>
      <c r="AD12" s="105">
        <v>20</v>
      </c>
      <c r="AE12" s="107"/>
      <c r="AF12" s="107">
        <f>AD12</f>
        <v>20</v>
      </c>
      <c r="AG12" s="105">
        <v>5</v>
      </c>
      <c r="AH12" s="107"/>
      <c r="AI12" s="105">
        <f>AG12</f>
        <v>5</v>
      </c>
      <c r="AJ12" s="105">
        <v>0.35</v>
      </c>
      <c r="AK12" s="107"/>
      <c r="AL12" s="105">
        <f>AJ12</f>
        <v>0.35</v>
      </c>
      <c r="AM12" s="105">
        <v>3.2</v>
      </c>
      <c r="AN12" s="107"/>
      <c r="AO12" s="105">
        <f>AM12</f>
        <v>3.2</v>
      </c>
      <c r="AP12" s="104"/>
      <c r="AQ12" s="105" t="s">
        <v>73</v>
      </c>
      <c r="AR12" s="105">
        <v>12</v>
      </c>
      <c r="AS12" s="107"/>
      <c r="AT12" s="105">
        <f>AR12</f>
        <v>12</v>
      </c>
      <c r="AU12" s="105">
        <v>6</v>
      </c>
      <c r="AV12" s="107"/>
      <c r="AW12" s="105">
        <f>AU12</f>
        <v>6</v>
      </c>
      <c r="AX12" s="105">
        <v>25</v>
      </c>
      <c r="AY12" s="107"/>
      <c r="AZ12" s="105">
        <f>AX12</f>
        <v>25</v>
      </c>
      <c r="BA12" s="105">
        <v>3.6</v>
      </c>
      <c r="BB12" s="105"/>
      <c r="BC12" s="105">
        <f>BA12</f>
        <v>3.6</v>
      </c>
      <c r="BD12" s="105">
        <v>16</v>
      </c>
      <c r="BE12" s="107"/>
      <c r="BF12" s="105">
        <f>BD12</f>
        <v>16</v>
      </c>
      <c r="BG12" s="105">
        <v>3.1</v>
      </c>
      <c r="BH12" s="107"/>
      <c r="BI12" s="105">
        <f>BG12</f>
        <v>3.1</v>
      </c>
      <c r="BJ12" s="104"/>
      <c r="BK12" s="105" t="s">
        <v>73</v>
      </c>
      <c r="BL12" s="105">
        <v>5</v>
      </c>
      <c r="BM12" s="107"/>
      <c r="BN12" s="105">
        <f>BL12</f>
        <v>5</v>
      </c>
      <c r="BO12" s="105">
        <v>1.5</v>
      </c>
      <c r="BP12" s="107"/>
      <c r="BQ12" s="105">
        <f>BO12</f>
        <v>1.5</v>
      </c>
      <c r="BR12" s="105">
        <v>2.4</v>
      </c>
      <c r="BS12" s="107"/>
      <c r="BT12" s="105">
        <f>BR12</f>
        <v>2.4</v>
      </c>
      <c r="BU12" s="105">
        <v>0.5</v>
      </c>
      <c r="BV12" s="107"/>
      <c r="BW12" s="105">
        <f>BU12</f>
        <v>0.5</v>
      </c>
      <c r="BX12" s="105">
        <f aca="true" t="shared" si="15" ref="BX12:BX21">SUM(BY12:BZ12)</f>
        <v>0</v>
      </c>
      <c r="BY12" s="105"/>
      <c r="BZ12" s="121"/>
    </row>
    <row r="13" spans="1:78" s="68" customFormat="1" ht="20.25" customHeight="1">
      <c r="A13" s="119"/>
      <c r="B13" s="105" t="s">
        <v>74</v>
      </c>
      <c r="C13" s="105">
        <f t="shared" si="9"/>
        <v>42298</v>
      </c>
      <c r="D13" s="106">
        <f t="shared" si="10"/>
        <v>0</v>
      </c>
      <c r="E13" s="106">
        <f t="shared" si="11"/>
        <v>40780.55</v>
      </c>
      <c r="F13" s="106">
        <f t="shared" si="12"/>
        <v>1517.4500000000003</v>
      </c>
      <c r="G13" s="105">
        <f aca="true" t="shared" si="16" ref="G13:G23">SUM(H13:I13)</f>
        <v>40780.55</v>
      </c>
      <c r="H13" s="105"/>
      <c r="I13" s="105">
        <f>42358-L13-60</f>
        <v>40780.55</v>
      </c>
      <c r="J13" s="105">
        <f aca="true" t="shared" si="17" ref="J13:J22">SUM(K13:L13)</f>
        <v>1517.4500000000003</v>
      </c>
      <c r="K13" s="106">
        <f t="shared" si="13"/>
        <v>0</v>
      </c>
      <c r="L13" s="106">
        <f t="shared" si="14"/>
        <v>1517.4500000000003</v>
      </c>
      <c r="M13" s="105">
        <v>1165</v>
      </c>
      <c r="N13" s="107"/>
      <c r="O13" s="105">
        <f>M13</f>
        <v>1165</v>
      </c>
      <c r="P13" s="105">
        <v>90</v>
      </c>
      <c r="Q13" s="107"/>
      <c r="R13" s="105">
        <f>P13</f>
        <v>90</v>
      </c>
      <c r="S13" s="105">
        <v>40</v>
      </c>
      <c r="T13" s="107"/>
      <c r="U13" s="107">
        <f>S13</f>
        <v>40</v>
      </c>
      <c r="V13" s="104"/>
      <c r="W13" s="105" t="s">
        <v>74</v>
      </c>
      <c r="X13" s="105">
        <v>5</v>
      </c>
      <c r="Y13" s="107"/>
      <c r="Z13" s="105">
        <f>X13</f>
        <v>5</v>
      </c>
      <c r="AA13" s="105">
        <v>82</v>
      </c>
      <c r="AB13" s="107"/>
      <c r="AC13" s="105">
        <f>AA13</f>
        <v>82</v>
      </c>
      <c r="AD13" s="105">
        <v>25</v>
      </c>
      <c r="AE13" s="107"/>
      <c r="AF13" s="107">
        <f>AD13</f>
        <v>25</v>
      </c>
      <c r="AG13" s="105"/>
      <c r="AH13" s="107"/>
      <c r="AI13" s="105"/>
      <c r="AJ13" s="105">
        <v>11.65</v>
      </c>
      <c r="AK13" s="107"/>
      <c r="AL13" s="105">
        <f>AJ13</f>
        <v>11.65</v>
      </c>
      <c r="AM13" s="105">
        <v>5.4</v>
      </c>
      <c r="AN13" s="107"/>
      <c r="AO13" s="105">
        <f>AM13</f>
        <v>5.4</v>
      </c>
      <c r="AP13" s="104"/>
      <c r="AQ13" s="105" t="s">
        <v>74</v>
      </c>
      <c r="AR13" s="105">
        <v>10</v>
      </c>
      <c r="AS13" s="107"/>
      <c r="AT13" s="105">
        <f>AR13</f>
        <v>10</v>
      </c>
      <c r="AU13" s="105">
        <v>12</v>
      </c>
      <c r="AV13" s="107"/>
      <c r="AW13" s="105">
        <f>AU13</f>
        <v>12</v>
      </c>
      <c r="AX13" s="105">
        <v>50</v>
      </c>
      <c r="AY13" s="107"/>
      <c r="AZ13" s="105">
        <f>AX13</f>
        <v>50</v>
      </c>
      <c r="BA13" s="105">
        <v>2.4</v>
      </c>
      <c r="BB13" s="105"/>
      <c r="BC13" s="105">
        <f>BA13</f>
        <v>2.4</v>
      </c>
      <c r="BD13" s="105">
        <v>8</v>
      </c>
      <c r="BE13" s="107"/>
      <c r="BF13" s="105">
        <f>BD13</f>
        <v>8</v>
      </c>
      <c r="BG13" s="105">
        <v>2.2</v>
      </c>
      <c r="BH13" s="107"/>
      <c r="BI13" s="105">
        <f>BG13</f>
        <v>2.2</v>
      </c>
      <c r="BJ13" s="104"/>
      <c r="BK13" s="105" t="s">
        <v>74</v>
      </c>
      <c r="BL13" s="105">
        <v>6</v>
      </c>
      <c r="BM13" s="107"/>
      <c r="BN13" s="105">
        <f>BL13</f>
        <v>6</v>
      </c>
      <c r="BO13" s="105">
        <v>2.5</v>
      </c>
      <c r="BP13" s="107"/>
      <c r="BQ13" s="105">
        <f>BO13</f>
        <v>2.5</v>
      </c>
      <c r="BR13" s="105"/>
      <c r="BS13" s="107"/>
      <c r="BT13" s="105"/>
      <c r="BU13" s="105">
        <v>0.3</v>
      </c>
      <c r="BV13" s="107"/>
      <c r="BW13" s="105">
        <f>BU13</f>
        <v>0.3</v>
      </c>
      <c r="BX13" s="105">
        <f t="shared" si="15"/>
        <v>0</v>
      </c>
      <c r="BY13" s="105"/>
      <c r="BZ13" s="121"/>
    </row>
    <row r="14" spans="1:78" s="68" customFormat="1" ht="20.25" customHeight="1">
      <c r="A14" s="119"/>
      <c r="B14" s="105" t="s">
        <v>75</v>
      </c>
      <c r="C14" s="105">
        <f t="shared" si="9"/>
        <v>90</v>
      </c>
      <c r="D14" s="106">
        <f t="shared" si="10"/>
        <v>0</v>
      </c>
      <c r="E14" s="106">
        <f t="shared" si="11"/>
        <v>90</v>
      </c>
      <c r="F14" s="106">
        <f t="shared" si="12"/>
        <v>0</v>
      </c>
      <c r="G14" s="105">
        <f t="shared" si="16"/>
        <v>90</v>
      </c>
      <c r="H14" s="105"/>
      <c r="I14" s="105">
        <v>90</v>
      </c>
      <c r="J14" s="105">
        <f t="shared" si="17"/>
        <v>0</v>
      </c>
      <c r="K14" s="106">
        <f t="shared" si="13"/>
        <v>0</v>
      </c>
      <c r="L14" s="106">
        <f t="shared" si="14"/>
        <v>0</v>
      </c>
      <c r="M14" s="105"/>
      <c r="N14" s="107"/>
      <c r="O14" s="107"/>
      <c r="P14" s="105"/>
      <c r="Q14" s="107"/>
      <c r="R14" s="107"/>
      <c r="S14" s="105"/>
      <c r="T14" s="107"/>
      <c r="U14" s="107"/>
      <c r="V14" s="104"/>
      <c r="W14" s="105" t="s">
        <v>75</v>
      </c>
      <c r="X14" s="105"/>
      <c r="Y14" s="107"/>
      <c r="Z14" s="107"/>
      <c r="AA14" s="105"/>
      <c r="AB14" s="107"/>
      <c r="AC14" s="107"/>
      <c r="AD14" s="105"/>
      <c r="AE14" s="107"/>
      <c r="AF14" s="107"/>
      <c r="AG14" s="105"/>
      <c r="AH14" s="107"/>
      <c r="AI14" s="105"/>
      <c r="AJ14" s="105"/>
      <c r="AK14" s="107"/>
      <c r="AL14" s="105"/>
      <c r="AM14" s="105"/>
      <c r="AN14" s="107"/>
      <c r="AO14" s="105"/>
      <c r="AP14" s="104"/>
      <c r="AQ14" s="105" t="s">
        <v>75</v>
      </c>
      <c r="AR14" s="105"/>
      <c r="AS14" s="107"/>
      <c r="AT14" s="105"/>
      <c r="AU14" s="107"/>
      <c r="AV14" s="107"/>
      <c r="AW14" s="107"/>
      <c r="AX14" s="105"/>
      <c r="AY14" s="107"/>
      <c r="AZ14" s="105"/>
      <c r="BA14" s="105"/>
      <c r="BB14" s="105"/>
      <c r="BC14" s="107"/>
      <c r="BD14" s="105"/>
      <c r="BE14" s="107"/>
      <c r="BF14" s="105"/>
      <c r="BG14" s="105"/>
      <c r="BH14" s="107"/>
      <c r="BI14" s="105"/>
      <c r="BJ14" s="104"/>
      <c r="BK14" s="105" t="s">
        <v>75</v>
      </c>
      <c r="BL14" s="105"/>
      <c r="BM14" s="107"/>
      <c r="BN14" s="105"/>
      <c r="BO14" s="105"/>
      <c r="BP14" s="107"/>
      <c r="BQ14" s="107"/>
      <c r="BR14" s="105"/>
      <c r="BS14" s="107"/>
      <c r="BT14" s="105"/>
      <c r="BU14" s="105"/>
      <c r="BV14" s="107"/>
      <c r="BW14" s="107"/>
      <c r="BX14" s="105">
        <f t="shared" si="15"/>
        <v>0</v>
      </c>
      <c r="BY14" s="105"/>
      <c r="BZ14" s="121"/>
    </row>
    <row r="15" spans="1:78" s="69" customFormat="1" ht="20.25" customHeight="1">
      <c r="A15" s="119"/>
      <c r="B15" s="105" t="s">
        <v>76</v>
      </c>
      <c r="C15" s="105">
        <f t="shared" si="9"/>
        <v>3000</v>
      </c>
      <c r="D15" s="106">
        <f t="shared" si="10"/>
        <v>0</v>
      </c>
      <c r="E15" s="106">
        <f t="shared" si="11"/>
        <v>2677</v>
      </c>
      <c r="F15" s="106">
        <f t="shared" si="12"/>
        <v>323</v>
      </c>
      <c r="G15" s="105">
        <f t="shared" si="16"/>
        <v>2677</v>
      </c>
      <c r="H15" s="105"/>
      <c r="I15" s="105">
        <f>3000-L15</f>
        <v>2677</v>
      </c>
      <c r="J15" s="105">
        <f t="shared" si="17"/>
        <v>323</v>
      </c>
      <c r="K15" s="106">
        <f t="shared" si="13"/>
        <v>0</v>
      </c>
      <c r="L15" s="106">
        <f t="shared" si="14"/>
        <v>323</v>
      </c>
      <c r="M15" s="105">
        <v>15</v>
      </c>
      <c r="N15" s="107"/>
      <c r="O15" s="105">
        <f>M15</f>
        <v>15</v>
      </c>
      <c r="P15" s="105">
        <v>35</v>
      </c>
      <c r="Q15" s="107"/>
      <c r="R15" s="105">
        <f>P15</f>
        <v>35</v>
      </c>
      <c r="S15" s="105">
        <v>40</v>
      </c>
      <c r="T15" s="107"/>
      <c r="U15" s="107">
        <f>S15</f>
        <v>40</v>
      </c>
      <c r="V15" s="104"/>
      <c r="W15" s="105" t="s">
        <v>76</v>
      </c>
      <c r="X15" s="105">
        <v>30</v>
      </c>
      <c r="Y15" s="107"/>
      <c r="Z15" s="105">
        <f>X15</f>
        <v>30</v>
      </c>
      <c r="AA15" s="105">
        <v>54</v>
      </c>
      <c r="AB15" s="107"/>
      <c r="AC15" s="105">
        <f>AA15</f>
        <v>54</v>
      </c>
      <c r="AD15" s="105">
        <v>35</v>
      </c>
      <c r="AE15" s="107"/>
      <c r="AF15" s="107">
        <f>AD15</f>
        <v>35</v>
      </c>
      <c r="AG15" s="105">
        <v>2</v>
      </c>
      <c r="AH15" s="107"/>
      <c r="AI15" s="105">
        <f>AG15</f>
        <v>2</v>
      </c>
      <c r="AJ15" s="105">
        <v>10</v>
      </c>
      <c r="AK15" s="107"/>
      <c r="AL15" s="105">
        <f>AJ15</f>
        <v>10</v>
      </c>
      <c r="AM15" s="105">
        <v>15</v>
      </c>
      <c r="AN15" s="107"/>
      <c r="AO15" s="105">
        <f>AM15</f>
        <v>15</v>
      </c>
      <c r="AP15" s="104"/>
      <c r="AQ15" s="105" t="s">
        <v>76</v>
      </c>
      <c r="AR15" s="105">
        <v>3</v>
      </c>
      <c r="AS15" s="107"/>
      <c r="AT15" s="105">
        <f>AR15</f>
        <v>3</v>
      </c>
      <c r="AU15" s="105">
        <v>2</v>
      </c>
      <c r="AV15" s="107"/>
      <c r="AW15" s="105">
        <f>AU15</f>
        <v>2</v>
      </c>
      <c r="AX15" s="105">
        <v>10</v>
      </c>
      <c r="AY15" s="107"/>
      <c r="AZ15" s="105">
        <f>AX15</f>
        <v>10</v>
      </c>
      <c r="BA15" s="105">
        <v>5</v>
      </c>
      <c r="BB15" s="105"/>
      <c r="BC15" s="105">
        <f>BA15</f>
        <v>5</v>
      </c>
      <c r="BD15" s="105">
        <v>5</v>
      </c>
      <c r="BE15" s="107"/>
      <c r="BF15" s="105">
        <f>BD15</f>
        <v>5</v>
      </c>
      <c r="BG15" s="105">
        <v>14</v>
      </c>
      <c r="BH15" s="107"/>
      <c r="BI15" s="105">
        <f>BG15</f>
        <v>14</v>
      </c>
      <c r="BJ15" s="104"/>
      <c r="BK15" s="105" t="s">
        <v>76</v>
      </c>
      <c r="BL15" s="105">
        <v>10</v>
      </c>
      <c r="BM15" s="107"/>
      <c r="BN15" s="105">
        <f>BL15</f>
        <v>10</v>
      </c>
      <c r="BO15" s="105">
        <v>10</v>
      </c>
      <c r="BP15" s="107"/>
      <c r="BQ15" s="105">
        <f>BO15</f>
        <v>10</v>
      </c>
      <c r="BR15" s="105">
        <v>16</v>
      </c>
      <c r="BS15" s="107"/>
      <c r="BT15" s="105">
        <f>BR15</f>
        <v>16</v>
      </c>
      <c r="BU15" s="105">
        <v>12</v>
      </c>
      <c r="BV15" s="107"/>
      <c r="BW15" s="105">
        <f>BU15</f>
        <v>12</v>
      </c>
      <c r="BX15" s="105">
        <f t="shared" si="15"/>
        <v>0</v>
      </c>
      <c r="BY15" s="105"/>
      <c r="BZ15" s="121"/>
    </row>
    <row r="16" spans="1:78" s="69" customFormat="1" ht="20.25" customHeight="1">
      <c r="A16" s="119"/>
      <c r="B16" s="105" t="s">
        <v>79</v>
      </c>
      <c r="C16" s="105">
        <f t="shared" si="9"/>
        <v>132</v>
      </c>
      <c r="D16" s="106">
        <f t="shared" si="10"/>
        <v>0</v>
      </c>
      <c r="E16" s="106">
        <f t="shared" si="11"/>
        <v>0</v>
      </c>
      <c r="F16" s="106">
        <f t="shared" si="12"/>
        <v>132</v>
      </c>
      <c r="G16" s="105">
        <f t="shared" si="16"/>
        <v>0</v>
      </c>
      <c r="H16" s="105"/>
      <c r="I16" s="105">
        <v>0</v>
      </c>
      <c r="J16" s="105">
        <f t="shared" si="17"/>
        <v>132</v>
      </c>
      <c r="K16" s="106">
        <f t="shared" si="13"/>
        <v>0</v>
      </c>
      <c r="L16" s="106">
        <f t="shared" si="14"/>
        <v>132</v>
      </c>
      <c r="M16" s="105">
        <v>30</v>
      </c>
      <c r="N16" s="107"/>
      <c r="O16" s="105">
        <f>M16</f>
        <v>30</v>
      </c>
      <c r="P16" s="105">
        <v>8</v>
      </c>
      <c r="Q16" s="107"/>
      <c r="R16" s="105">
        <f>P16</f>
        <v>8</v>
      </c>
      <c r="S16" s="105">
        <v>7</v>
      </c>
      <c r="T16" s="107"/>
      <c r="U16" s="107">
        <f>S16</f>
        <v>7</v>
      </c>
      <c r="V16" s="104"/>
      <c r="W16" s="105" t="s">
        <v>79</v>
      </c>
      <c r="X16" s="105"/>
      <c r="Y16" s="107"/>
      <c r="Z16" s="107"/>
      <c r="AA16" s="105">
        <v>13</v>
      </c>
      <c r="AB16" s="107"/>
      <c r="AC16" s="107">
        <f>AA16</f>
        <v>13</v>
      </c>
      <c r="AD16" s="105">
        <v>20</v>
      </c>
      <c r="AE16" s="107"/>
      <c r="AF16" s="107">
        <f>AD16</f>
        <v>20</v>
      </c>
      <c r="AG16" s="105">
        <v>5</v>
      </c>
      <c r="AH16" s="107"/>
      <c r="AI16" s="105">
        <f>AG16</f>
        <v>5</v>
      </c>
      <c r="AJ16" s="105">
        <v>6</v>
      </c>
      <c r="AK16" s="107"/>
      <c r="AL16" s="105">
        <f>AJ16</f>
        <v>6</v>
      </c>
      <c r="AM16" s="105">
        <v>4</v>
      </c>
      <c r="AN16" s="107"/>
      <c r="AO16" s="105">
        <f>AM16</f>
        <v>4</v>
      </c>
      <c r="AP16" s="104"/>
      <c r="AQ16" s="105" t="s">
        <v>79</v>
      </c>
      <c r="AR16" s="105">
        <v>3</v>
      </c>
      <c r="AS16" s="107"/>
      <c r="AT16" s="105">
        <f>AR16</f>
        <v>3</v>
      </c>
      <c r="AU16" s="105">
        <v>5</v>
      </c>
      <c r="AV16" s="107"/>
      <c r="AW16" s="105">
        <f>AU16</f>
        <v>5</v>
      </c>
      <c r="AX16" s="105">
        <v>15</v>
      </c>
      <c r="AY16" s="107"/>
      <c r="AZ16" s="105">
        <f>AX16</f>
        <v>15</v>
      </c>
      <c r="BA16" s="105">
        <v>10</v>
      </c>
      <c r="BB16" s="105"/>
      <c r="BC16" s="105">
        <f>BA16</f>
        <v>10</v>
      </c>
      <c r="BD16" s="105"/>
      <c r="BE16" s="107"/>
      <c r="BF16" s="105"/>
      <c r="BG16" s="105"/>
      <c r="BH16" s="107"/>
      <c r="BI16" s="105"/>
      <c r="BJ16" s="104"/>
      <c r="BK16" s="105" t="s">
        <v>79</v>
      </c>
      <c r="BL16" s="105"/>
      <c r="BM16" s="107"/>
      <c r="BN16" s="105"/>
      <c r="BO16" s="105"/>
      <c r="BP16" s="107"/>
      <c r="BQ16" s="107"/>
      <c r="BR16" s="105">
        <v>6</v>
      </c>
      <c r="BS16" s="107"/>
      <c r="BT16" s="105">
        <f>BR16</f>
        <v>6</v>
      </c>
      <c r="BU16" s="105"/>
      <c r="BV16" s="107"/>
      <c r="BW16" s="107"/>
      <c r="BX16" s="105">
        <f t="shared" si="15"/>
        <v>0</v>
      </c>
      <c r="BY16" s="105"/>
      <c r="BZ16" s="121"/>
    </row>
    <row r="17" spans="1:78" s="69" customFormat="1" ht="19.5" customHeight="1">
      <c r="A17" s="119">
        <v>4</v>
      </c>
      <c r="B17" s="105" t="s">
        <v>135</v>
      </c>
      <c r="C17" s="105">
        <f t="shared" si="9"/>
        <v>15</v>
      </c>
      <c r="D17" s="106">
        <f t="shared" si="10"/>
        <v>0</v>
      </c>
      <c r="E17" s="106">
        <f t="shared" si="11"/>
        <v>15</v>
      </c>
      <c r="F17" s="106">
        <f t="shared" si="12"/>
        <v>0</v>
      </c>
      <c r="G17" s="105">
        <f t="shared" si="16"/>
        <v>15</v>
      </c>
      <c r="H17" s="105"/>
      <c r="I17" s="105">
        <v>15</v>
      </c>
      <c r="J17" s="105">
        <f t="shared" si="17"/>
        <v>0</v>
      </c>
      <c r="K17" s="106">
        <f t="shared" si="13"/>
        <v>0</v>
      </c>
      <c r="L17" s="106">
        <f t="shared" si="14"/>
        <v>0</v>
      </c>
      <c r="M17" s="105"/>
      <c r="N17" s="108"/>
      <c r="O17" s="108"/>
      <c r="P17" s="105"/>
      <c r="Q17" s="108"/>
      <c r="R17" s="108"/>
      <c r="S17" s="105"/>
      <c r="T17" s="108"/>
      <c r="U17" s="108"/>
      <c r="V17" s="104">
        <v>4</v>
      </c>
      <c r="W17" s="105" t="s">
        <v>135</v>
      </c>
      <c r="X17" s="105"/>
      <c r="Y17" s="109"/>
      <c r="Z17" s="109"/>
      <c r="AA17" s="105"/>
      <c r="AB17" s="108"/>
      <c r="AC17" s="108"/>
      <c r="AD17" s="105"/>
      <c r="AE17" s="110"/>
      <c r="AF17" s="110"/>
      <c r="AG17" s="105"/>
      <c r="AH17" s="111"/>
      <c r="AI17" s="111"/>
      <c r="AJ17" s="105"/>
      <c r="AK17" s="108"/>
      <c r="AL17" s="108"/>
      <c r="AM17" s="105"/>
      <c r="AN17" s="108"/>
      <c r="AO17" s="108"/>
      <c r="AP17" s="104">
        <v>4</v>
      </c>
      <c r="AQ17" s="105" t="s">
        <v>135</v>
      </c>
      <c r="AR17" s="105"/>
      <c r="AS17" s="108"/>
      <c r="AT17" s="108"/>
      <c r="AU17" s="105"/>
      <c r="AV17" s="112"/>
      <c r="AW17" s="112"/>
      <c r="AX17" s="105"/>
      <c r="AY17" s="108"/>
      <c r="AZ17" s="108"/>
      <c r="BA17" s="105"/>
      <c r="BB17" s="105"/>
      <c r="BC17" s="108"/>
      <c r="BD17" s="105"/>
      <c r="BE17" s="111"/>
      <c r="BF17" s="105"/>
      <c r="BG17" s="105"/>
      <c r="BH17" s="108"/>
      <c r="BI17" s="105"/>
      <c r="BJ17" s="104">
        <v>4</v>
      </c>
      <c r="BK17" s="105" t="s">
        <v>135</v>
      </c>
      <c r="BL17" s="105"/>
      <c r="BM17" s="113"/>
      <c r="BN17" s="105"/>
      <c r="BO17" s="105"/>
      <c r="BP17" s="108"/>
      <c r="BQ17" s="108"/>
      <c r="BR17" s="105"/>
      <c r="BS17" s="108"/>
      <c r="BT17" s="105"/>
      <c r="BU17" s="105"/>
      <c r="BV17" s="108"/>
      <c r="BW17" s="108"/>
      <c r="BX17" s="105">
        <f t="shared" si="15"/>
        <v>0</v>
      </c>
      <c r="BY17" s="105"/>
      <c r="BZ17" s="121"/>
    </row>
    <row r="18" spans="1:78" s="68" customFormat="1" ht="20.25" customHeight="1">
      <c r="A18" s="119">
        <v>5</v>
      </c>
      <c r="B18" s="114" t="s">
        <v>150</v>
      </c>
      <c r="C18" s="105">
        <f t="shared" si="9"/>
        <v>1100</v>
      </c>
      <c r="D18" s="106">
        <f t="shared" si="10"/>
        <v>0</v>
      </c>
      <c r="E18" s="106">
        <f t="shared" si="11"/>
        <v>583.47</v>
      </c>
      <c r="F18" s="106">
        <f t="shared" si="12"/>
        <v>516.53</v>
      </c>
      <c r="G18" s="105">
        <f t="shared" si="16"/>
        <v>362.0999999999999</v>
      </c>
      <c r="H18" s="105"/>
      <c r="I18" s="105">
        <f>1100-J18</f>
        <v>362.0999999999999</v>
      </c>
      <c r="J18" s="105">
        <f t="shared" si="17"/>
        <v>737.9000000000001</v>
      </c>
      <c r="K18" s="106">
        <f t="shared" si="13"/>
        <v>221.37000000000006</v>
      </c>
      <c r="L18" s="106">
        <f t="shared" si="14"/>
        <v>516.53</v>
      </c>
      <c r="M18" s="114">
        <v>600</v>
      </c>
      <c r="N18" s="115">
        <f>+M18*0.3</f>
        <v>180</v>
      </c>
      <c r="O18" s="115">
        <f>+M18*0.7</f>
        <v>420</v>
      </c>
      <c r="P18" s="114">
        <v>23</v>
      </c>
      <c r="Q18" s="115">
        <f>+P18*0.3</f>
        <v>6.8999999999999995</v>
      </c>
      <c r="R18" s="115">
        <f>+P18*0.7</f>
        <v>16.099999999999998</v>
      </c>
      <c r="S18" s="114">
        <v>20</v>
      </c>
      <c r="T18" s="115">
        <f>+S18*0.3</f>
        <v>6</v>
      </c>
      <c r="U18" s="115">
        <f>+S18*0.7</f>
        <v>14</v>
      </c>
      <c r="V18" s="104">
        <v>5</v>
      </c>
      <c r="W18" s="114" t="s">
        <v>150</v>
      </c>
      <c r="X18" s="114">
        <v>1</v>
      </c>
      <c r="Y18" s="115">
        <f>X18*0.3</f>
        <v>0.3</v>
      </c>
      <c r="Z18" s="115">
        <f>+X18*0.7</f>
        <v>0.7</v>
      </c>
      <c r="AA18" s="114">
        <v>32</v>
      </c>
      <c r="AB18" s="115">
        <f>+AA18*0.3</f>
        <v>9.6</v>
      </c>
      <c r="AC18" s="114">
        <f>+AA18*0.7</f>
        <v>22.4</v>
      </c>
      <c r="AD18" s="114">
        <v>10</v>
      </c>
      <c r="AE18" s="115">
        <f>+AD18*0.3</f>
        <v>3</v>
      </c>
      <c r="AF18" s="115">
        <f>+AD18*0.7</f>
        <v>7</v>
      </c>
      <c r="AG18" s="114"/>
      <c r="AH18" s="115"/>
      <c r="AI18" s="115"/>
      <c r="AJ18" s="114">
        <v>3</v>
      </c>
      <c r="AK18" s="115">
        <f>+AJ18*0.3</f>
        <v>0.8999999999999999</v>
      </c>
      <c r="AL18" s="115">
        <f>+AJ18*0.7</f>
        <v>2.0999999999999996</v>
      </c>
      <c r="AM18" s="114">
        <v>0.4</v>
      </c>
      <c r="AN18" s="115">
        <f>+AM18*0.3</f>
        <v>0.12</v>
      </c>
      <c r="AO18" s="115">
        <f>+AM18*0.7</f>
        <v>0.27999999999999997</v>
      </c>
      <c r="AP18" s="104">
        <v>5</v>
      </c>
      <c r="AQ18" s="114" t="s">
        <v>150</v>
      </c>
      <c r="AR18" s="114">
        <v>5</v>
      </c>
      <c r="AS18" s="115">
        <f>+AR18*0.3</f>
        <v>1.5</v>
      </c>
      <c r="AT18" s="115">
        <f>+AR18*0.7</f>
        <v>3.5</v>
      </c>
      <c r="AU18" s="114">
        <v>5</v>
      </c>
      <c r="AV18" s="115">
        <f>+AU18*0.3</f>
        <v>1.5</v>
      </c>
      <c r="AW18" s="115">
        <f>+AU18*0.7</f>
        <v>3.5</v>
      </c>
      <c r="AX18" s="114">
        <v>30</v>
      </c>
      <c r="AY18" s="115">
        <f>+AX18*0.3</f>
        <v>9</v>
      </c>
      <c r="AZ18" s="115">
        <f>+AX18*0.7</f>
        <v>21</v>
      </c>
      <c r="BA18" s="114">
        <v>1.2</v>
      </c>
      <c r="BB18" s="114">
        <f>+BA18*0.3</f>
        <v>0.36</v>
      </c>
      <c r="BC18" s="115">
        <f>+BA18*0.7</f>
        <v>0.84</v>
      </c>
      <c r="BD18" s="114">
        <v>3</v>
      </c>
      <c r="BE18" s="115">
        <f>+BD18*0.3</f>
        <v>0.8999999999999999</v>
      </c>
      <c r="BF18" s="114">
        <f>+BD18*0.7</f>
        <v>2.0999999999999996</v>
      </c>
      <c r="BG18" s="114">
        <v>1.1</v>
      </c>
      <c r="BH18" s="115">
        <f>+BG18*0.3</f>
        <v>0.33</v>
      </c>
      <c r="BI18" s="114">
        <f>+BG18*0.7</f>
        <v>0.77</v>
      </c>
      <c r="BJ18" s="104">
        <v>5</v>
      </c>
      <c r="BK18" s="114" t="s">
        <v>150</v>
      </c>
      <c r="BL18" s="114">
        <v>3</v>
      </c>
      <c r="BM18" s="115">
        <f>+BL18*0.3</f>
        <v>0.8999999999999999</v>
      </c>
      <c r="BN18" s="114">
        <f>+BL18*0.7</f>
        <v>2.0999999999999996</v>
      </c>
      <c r="BO18" s="114"/>
      <c r="BP18" s="115"/>
      <c r="BQ18" s="115"/>
      <c r="BR18" s="114"/>
      <c r="BS18" s="115"/>
      <c r="BT18" s="114"/>
      <c r="BU18" s="114">
        <v>0.2</v>
      </c>
      <c r="BV18" s="115">
        <f>+BU18*0.3</f>
        <v>0.06</v>
      </c>
      <c r="BW18" s="115">
        <f>+BU18*0.7</f>
        <v>0.13999999999999999</v>
      </c>
      <c r="BX18" s="105">
        <f t="shared" si="15"/>
        <v>0</v>
      </c>
      <c r="BY18" s="114"/>
      <c r="BZ18" s="122"/>
    </row>
    <row r="19" spans="1:78" s="68" customFormat="1" ht="20.25" customHeight="1">
      <c r="A19" s="119">
        <v>6</v>
      </c>
      <c r="B19" s="105" t="s">
        <v>80</v>
      </c>
      <c r="C19" s="105">
        <f t="shared" si="9"/>
        <v>2200</v>
      </c>
      <c r="D19" s="106">
        <f t="shared" si="10"/>
        <v>0</v>
      </c>
      <c r="E19" s="106">
        <f t="shared" si="11"/>
        <v>2200</v>
      </c>
      <c r="F19" s="106">
        <f t="shared" si="12"/>
        <v>0</v>
      </c>
      <c r="G19" s="105">
        <f t="shared" si="16"/>
        <v>2200</v>
      </c>
      <c r="H19" s="105"/>
      <c r="I19" s="105">
        <v>2200</v>
      </c>
      <c r="J19" s="105">
        <f t="shared" si="17"/>
        <v>0</v>
      </c>
      <c r="K19" s="106">
        <f t="shared" si="13"/>
        <v>0</v>
      </c>
      <c r="L19" s="106">
        <f t="shared" si="14"/>
        <v>0</v>
      </c>
      <c r="M19" s="105"/>
      <c r="N19" s="107"/>
      <c r="O19" s="107"/>
      <c r="P19" s="105"/>
      <c r="Q19" s="107"/>
      <c r="R19" s="107"/>
      <c r="S19" s="105"/>
      <c r="T19" s="107"/>
      <c r="U19" s="107"/>
      <c r="V19" s="104">
        <v>6</v>
      </c>
      <c r="W19" s="105" t="s">
        <v>80</v>
      </c>
      <c r="X19" s="105"/>
      <c r="Y19" s="107"/>
      <c r="Z19" s="107"/>
      <c r="AA19" s="105"/>
      <c r="AB19" s="107"/>
      <c r="AC19" s="107"/>
      <c r="AD19" s="105"/>
      <c r="AE19" s="107"/>
      <c r="AF19" s="107"/>
      <c r="AG19" s="105"/>
      <c r="AH19" s="107"/>
      <c r="AI19" s="107"/>
      <c r="AJ19" s="105"/>
      <c r="AK19" s="107"/>
      <c r="AL19" s="107"/>
      <c r="AM19" s="105"/>
      <c r="AN19" s="107"/>
      <c r="AO19" s="107"/>
      <c r="AP19" s="104">
        <v>6</v>
      </c>
      <c r="AQ19" s="105" t="s">
        <v>80</v>
      </c>
      <c r="AR19" s="105"/>
      <c r="AS19" s="107"/>
      <c r="AT19" s="107"/>
      <c r="AU19" s="105"/>
      <c r="AV19" s="107"/>
      <c r="AW19" s="107"/>
      <c r="AX19" s="105"/>
      <c r="AY19" s="107"/>
      <c r="AZ19" s="107"/>
      <c r="BA19" s="105"/>
      <c r="BB19" s="105"/>
      <c r="BC19" s="107"/>
      <c r="BD19" s="105"/>
      <c r="BE19" s="107"/>
      <c r="BF19" s="105"/>
      <c r="BG19" s="105"/>
      <c r="BH19" s="107"/>
      <c r="BI19" s="105"/>
      <c r="BJ19" s="104">
        <v>6</v>
      </c>
      <c r="BK19" s="105" t="s">
        <v>80</v>
      </c>
      <c r="BL19" s="105"/>
      <c r="BM19" s="107"/>
      <c r="BN19" s="105"/>
      <c r="BO19" s="105"/>
      <c r="BP19" s="107"/>
      <c r="BQ19" s="107"/>
      <c r="BR19" s="105"/>
      <c r="BS19" s="107"/>
      <c r="BT19" s="105"/>
      <c r="BU19" s="105"/>
      <c r="BV19" s="107"/>
      <c r="BW19" s="107"/>
      <c r="BX19" s="105">
        <f t="shared" si="15"/>
        <v>0</v>
      </c>
      <c r="BY19" s="105"/>
      <c r="BZ19" s="121"/>
    </row>
    <row r="20" spans="1:78" s="68" customFormat="1" ht="20.25" customHeight="1">
      <c r="A20" s="119">
        <v>7</v>
      </c>
      <c r="B20" s="105" t="s">
        <v>20</v>
      </c>
      <c r="C20" s="105">
        <f t="shared" si="9"/>
        <v>4000</v>
      </c>
      <c r="D20" s="106">
        <f t="shared" si="10"/>
        <v>0</v>
      </c>
      <c r="E20" s="106">
        <f t="shared" si="11"/>
        <v>4000</v>
      </c>
      <c r="F20" s="106">
        <f t="shared" si="12"/>
        <v>0</v>
      </c>
      <c r="G20" s="105">
        <f t="shared" si="16"/>
        <v>4000</v>
      </c>
      <c r="H20" s="105"/>
      <c r="I20" s="105">
        <v>4000</v>
      </c>
      <c r="J20" s="105">
        <f t="shared" si="17"/>
        <v>0</v>
      </c>
      <c r="K20" s="106">
        <f t="shared" si="13"/>
        <v>0</v>
      </c>
      <c r="L20" s="106">
        <f t="shared" si="14"/>
        <v>0</v>
      </c>
      <c r="M20" s="105"/>
      <c r="N20" s="107"/>
      <c r="O20" s="107"/>
      <c r="P20" s="105"/>
      <c r="Q20" s="107"/>
      <c r="R20" s="107"/>
      <c r="S20" s="105"/>
      <c r="T20" s="107"/>
      <c r="U20" s="107"/>
      <c r="V20" s="104">
        <v>7</v>
      </c>
      <c r="W20" s="105" t="s">
        <v>20</v>
      </c>
      <c r="X20" s="105"/>
      <c r="Y20" s="107"/>
      <c r="Z20" s="107"/>
      <c r="AA20" s="105"/>
      <c r="AB20" s="107"/>
      <c r="AC20" s="107"/>
      <c r="AD20" s="105"/>
      <c r="AE20" s="107"/>
      <c r="AF20" s="107"/>
      <c r="AG20" s="105"/>
      <c r="AH20" s="107"/>
      <c r="AI20" s="107"/>
      <c r="AJ20" s="105"/>
      <c r="AK20" s="107"/>
      <c r="AL20" s="107"/>
      <c r="AM20" s="105"/>
      <c r="AN20" s="107"/>
      <c r="AO20" s="107"/>
      <c r="AP20" s="104">
        <v>7</v>
      </c>
      <c r="AQ20" s="105" t="s">
        <v>20</v>
      </c>
      <c r="AR20" s="105"/>
      <c r="AS20" s="107"/>
      <c r="AT20" s="107"/>
      <c r="AU20" s="105"/>
      <c r="AV20" s="107"/>
      <c r="AW20" s="107"/>
      <c r="AX20" s="105"/>
      <c r="AY20" s="107"/>
      <c r="AZ20" s="107"/>
      <c r="BA20" s="105"/>
      <c r="BB20" s="105"/>
      <c r="BC20" s="107"/>
      <c r="BD20" s="105"/>
      <c r="BE20" s="107"/>
      <c r="BF20" s="105"/>
      <c r="BG20" s="105"/>
      <c r="BH20" s="107"/>
      <c r="BI20" s="105"/>
      <c r="BJ20" s="104">
        <v>7</v>
      </c>
      <c r="BK20" s="105" t="s">
        <v>20</v>
      </c>
      <c r="BL20" s="105"/>
      <c r="BM20" s="107"/>
      <c r="BN20" s="105"/>
      <c r="BO20" s="105"/>
      <c r="BP20" s="107"/>
      <c r="BQ20" s="107"/>
      <c r="BR20" s="105"/>
      <c r="BS20" s="107"/>
      <c r="BT20" s="105"/>
      <c r="BU20" s="105"/>
      <c r="BV20" s="107"/>
      <c r="BW20" s="107"/>
      <c r="BX20" s="105">
        <f t="shared" si="15"/>
        <v>0</v>
      </c>
      <c r="BY20" s="105"/>
      <c r="BZ20" s="121"/>
    </row>
    <row r="21" spans="1:78" s="68" customFormat="1" ht="20.25" customHeight="1">
      <c r="A21" s="119">
        <v>8</v>
      </c>
      <c r="B21" s="105" t="s">
        <v>0</v>
      </c>
      <c r="C21" s="105">
        <f t="shared" si="9"/>
        <v>1100</v>
      </c>
      <c r="D21" s="106">
        <f t="shared" si="10"/>
        <v>0</v>
      </c>
      <c r="E21" s="106">
        <f t="shared" si="11"/>
        <v>337</v>
      </c>
      <c r="F21" s="106">
        <f t="shared" si="12"/>
        <v>763</v>
      </c>
      <c r="G21" s="105">
        <f t="shared" si="16"/>
        <v>337</v>
      </c>
      <c r="H21" s="105"/>
      <c r="I21" s="105">
        <f>1100-J21</f>
        <v>337</v>
      </c>
      <c r="J21" s="105">
        <f t="shared" si="17"/>
        <v>763</v>
      </c>
      <c r="K21" s="106">
        <f t="shared" si="13"/>
        <v>0</v>
      </c>
      <c r="L21" s="106">
        <f t="shared" si="14"/>
        <v>763</v>
      </c>
      <c r="M21" s="105">
        <v>60</v>
      </c>
      <c r="N21" s="107"/>
      <c r="O21" s="105">
        <f>M21</f>
        <v>60</v>
      </c>
      <c r="P21" s="105">
        <v>60</v>
      </c>
      <c r="Q21" s="107"/>
      <c r="R21" s="105">
        <f>P21</f>
        <v>60</v>
      </c>
      <c r="S21" s="105">
        <v>62</v>
      </c>
      <c r="T21" s="107"/>
      <c r="U21" s="105">
        <f>S21</f>
        <v>62</v>
      </c>
      <c r="V21" s="104">
        <v>8</v>
      </c>
      <c r="W21" s="105" t="s">
        <v>0</v>
      </c>
      <c r="X21" s="105">
        <v>40</v>
      </c>
      <c r="Y21" s="107"/>
      <c r="Z21" s="105">
        <f>X21</f>
        <v>40</v>
      </c>
      <c r="AA21" s="105">
        <v>140</v>
      </c>
      <c r="AB21" s="107"/>
      <c r="AC21" s="105">
        <f>AA21</f>
        <v>140</v>
      </c>
      <c r="AD21" s="105">
        <v>100</v>
      </c>
      <c r="AE21" s="107"/>
      <c r="AF21" s="105">
        <f>AD21</f>
        <v>100</v>
      </c>
      <c r="AG21" s="105">
        <v>65</v>
      </c>
      <c r="AH21" s="107"/>
      <c r="AI21" s="105">
        <f>AG21</f>
        <v>65</v>
      </c>
      <c r="AJ21" s="105">
        <v>18</v>
      </c>
      <c r="AK21" s="107"/>
      <c r="AL21" s="105">
        <f>AJ21</f>
        <v>18</v>
      </c>
      <c r="AM21" s="105">
        <v>12</v>
      </c>
      <c r="AN21" s="107"/>
      <c r="AO21" s="105">
        <f>AM21</f>
        <v>12</v>
      </c>
      <c r="AP21" s="104">
        <v>8</v>
      </c>
      <c r="AQ21" s="105" t="s">
        <v>0</v>
      </c>
      <c r="AR21" s="105">
        <v>32</v>
      </c>
      <c r="AS21" s="107"/>
      <c r="AT21" s="105">
        <f>AR21</f>
        <v>32</v>
      </c>
      <c r="AU21" s="105">
        <v>35</v>
      </c>
      <c r="AV21" s="107"/>
      <c r="AW21" s="105">
        <f>AU21</f>
        <v>35</v>
      </c>
      <c r="AX21" s="105">
        <v>60</v>
      </c>
      <c r="AY21" s="107"/>
      <c r="AZ21" s="105">
        <f>AX21</f>
        <v>60</v>
      </c>
      <c r="BA21" s="105">
        <v>7.8</v>
      </c>
      <c r="BB21" s="105"/>
      <c r="BC21" s="105">
        <f>BA21</f>
        <v>7.8</v>
      </c>
      <c r="BD21" s="105">
        <v>25</v>
      </c>
      <c r="BE21" s="107"/>
      <c r="BF21" s="105">
        <f>BD21</f>
        <v>25</v>
      </c>
      <c r="BG21" s="105">
        <v>14.6</v>
      </c>
      <c r="BH21" s="107"/>
      <c r="BI21" s="105">
        <f>BG21</f>
        <v>14.6</v>
      </c>
      <c r="BJ21" s="104">
        <v>8</v>
      </c>
      <c r="BK21" s="105" t="s">
        <v>0</v>
      </c>
      <c r="BL21" s="105">
        <v>10</v>
      </c>
      <c r="BM21" s="107"/>
      <c r="BN21" s="105">
        <f>BL21</f>
        <v>10</v>
      </c>
      <c r="BO21" s="105">
        <v>7</v>
      </c>
      <c r="BP21" s="107"/>
      <c r="BQ21" s="105">
        <f>BO21</f>
        <v>7</v>
      </c>
      <c r="BR21" s="105">
        <v>9.6</v>
      </c>
      <c r="BS21" s="107"/>
      <c r="BT21" s="105">
        <f>BR21</f>
        <v>9.6</v>
      </c>
      <c r="BU21" s="105">
        <v>5</v>
      </c>
      <c r="BV21" s="107"/>
      <c r="BW21" s="105">
        <f>BU21</f>
        <v>5</v>
      </c>
      <c r="BX21" s="105">
        <f t="shared" si="15"/>
        <v>0</v>
      </c>
      <c r="BY21" s="105"/>
      <c r="BZ21" s="121"/>
    </row>
    <row r="22" spans="1:78" s="68" customFormat="1" ht="20.25" customHeight="1">
      <c r="A22" s="119">
        <v>9</v>
      </c>
      <c r="B22" s="105" t="s">
        <v>109</v>
      </c>
      <c r="C22" s="105">
        <f t="shared" si="9"/>
        <v>155</v>
      </c>
      <c r="D22" s="106">
        <f t="shared" si="10"/>
        <v>0</v>
      </c>
      <c r="E22" s="106">
        <f t="shared" si="11"/>
        <v>155</v>
      </c>
      <c r="F22" s="106">
        <f t="shared" si="12"/>
        <v>0</v>
      </c>
      <c r="G22" s="105">
        <f t="shared" si="16"/>
        <v>155</v>
      </c>
      <c r="H22" s="105"/>
      <c r="I22" s="105">
        <v>155</v>
      </c>
      <c r="J22" s="105">
        <f t="shared" si="17"/>
        <v>0</v>
      </c>
      <c r="K22" s="107"/>
      <c r="L22" s="107"/>
      <c r="M22" s="105"/>
      <c r="N22" s="107"/>
      <c r="O22" s="107"/>
      <c r="P22" s="105"/>
      <c r="Q22" s="107"/>
      <c r="R22" s="107"/>
      <c r="S22" s="105"/>
      <c r="T22" s="107"/>
      <c r="U22" s="107"/>
      <c r="V22" s="104">
        <v>9</v>
      </c>
      <c r="W22" s="105" t="s">
        <v>109</v>
      </c>
      <c r="X22" s="105"/>
      <c r="Y22" s="107"/>
      <c r="Z22" s="107"/>
      <c r="AA22" s="105"/>
      <c r="AB22" s="107"/>
      <c r="AC22" s="107"/>
      <c r="AD22" s="105"/>
      <c r="AE22" s="107"/>
      <c r="AF22" s="107"/>
      <c r="AG22" s="105"/>
      <c r="AH22" s="107"/>
      <c r="AI22" s="107"/>
      <c r="AJ22" s="105"/>
      <c r="AK22" s="107"/>
      <c r="AL22" s="107"/>
      <c r="AM22" s="105"/>
      <c r="AN22" s="107"/>
      <c r="AO22" s="107"/>
      <c r="AP22" s="104">
        <v>9</v>
      </c>
      <c r="AQ22" s="105" t="s">
        <v>109</v>
      </c>
      <c r="AR22" s="105"/>
      <c r="AS22" s="107"/>
      <c r="AT22" s="107"/>
      <c r="AU22" s="105"/>
      <c r="AV22" s="107"/>
      <c r="AW22" s="107"/>
      <c r="AX22" s="105"/>
      <c r="AY22" s="107"/>
      <c r="AZ22" s="107"/>
      <c r="BA22" s="105"/>
      <c r="BB22" s="105"/>
      <c r="BC22" s="107"/>
      <c r="BD22" s="105"/>
      <c r="BE22" s="107"/>
      <c r="BF22" s="107"/>
      <c r="BG22" s="105"/>
      <c r="BH22" s="107"/>
      <c r="BI22" s="107"/>
      <c r="BJ22" s="104">
        <v>9</v>
      </c>
      <c r="BK22" s="105" t="s">
        <v>109</v>
      </c>
      <c r="BL22" s="105"/>
      <c r="BM22" s="107"/>
      <c r="BN22" s="107"/>
      <c r="BO22" s="105"/>
      <c r="BP22" s="107"/>
      <c r="BQ22" s="107"/>
      <c r="BR22" s="105"/>
      <c r="BS22" s="107"/>
      <c r="BT22" s="107"/>
      <c r="BU22" s="105"/>
      <c r="BV22" s="107"/>
      <c r="BW22" s="107"/>
      <c r="BX22" s="105"/>
      <c r="BY22" s="105"/>
      <c r="BZ22" s="121"/>
    </row>
    <row r="23" spans="1:78" s="53" customFormat="1" ht="17.25" thickBot="1">
      <c r="A23" s="123">
        <v>10</v>
      </c>
      <c r="B23" s="124" t="s">
        <v>21</v>
      </c>
      <c r="C23" s="124">
        <f t="shared" si="9"/>
        <v>2910</v>
      </c>
      <c r="D23" s="125">
        <f t="shared" si="10"/>
        <v>1606</v>
      </c>
      <c r="E23" s="125">
        <f t="shared" si="11"/>
        <v>1304</v>
      </c>
      <c r="F23" s="125">
        <f t="shared" si="12"/>
        <v>0</v>
      </c>
      <c r="G23" s="124">
        <f t="shared" si="16"/>
        <v>0</v>
      </c>
      <c r="H23" s="124"/>
      <c r="I23" s="124"/>
      <c r="J23" s="126"/>
      <c r="K23" s="127"/>
      <c r="L23" s="127"/>
      <c r="M23" s="126"/>
      <c r="N23" s="127"/>
      <c r="O23" s="127"/>
      <c r="P23" s="126"/>
      <c r="Q23" s="127"/>
      <c r="R23" s="127"/>
      <c r="S23" s="126"/>
      <c r="T23" s="127"/>
      <c r="U23" s="127"/>
      <c r="V23" s="128">
        <v>10</v>
      </c>
      <c r="W23" s="124" t="s">
        <v>21</v>
      </c>
      <c r="X23" s="126"/>
      <c r="Y23" s="124"/>
      <c r="Z23" s="124"/>
      <c r="AA23" s="126"/>
      <c r="AB23" s="124"/>
      <c r="AC23" s="124"/>
      <c r="AD23" s="126"/>
      <c r="AE23" s="124"/>
      <c r="AF23" s="124"/>
      <c r="AG23" s="126"/>
      <c r="AH23" s="127"/>
      <c r="AI23" s="127"/>
      <c r="AJ23" s="126"/>
      <c r="AK23" s="124"/>
      <c r="AL23" s="124"/>
      <c r="AM23" s="126"/>
      <c r="AN23" s="127"/>
      <c r="AO23" s="127"/>
      <c r="AP23" s="128">
        <v>10</v>
      </c>
      <c r="AQ23" s="124" t="s">
        <v>21</v>
      </c>
      <c r="AR23" s="126"/>
      <c r="AS23" s="127"/>
      <c r="AT23" s="127"/>
      <c r="AU23" s="126"/>
      <c r="AV23" s="127"/>
      <c r="AW23" s="127"/>
      <c r="AX23" s="126"/>
      <c r="AY23" s="127"/>
      <c r="AZ23" s="127"/>
      <c r="BA23" s="126"/>
      <c r="BB23" s="126"/>
      <c r="BC23" s="127"/>
      <c r="BD23" s="126"/>
      <c r="BE23" s="127"/>
      <c r="BF23" s="127"/>
      <c r="BG23" s="126"/>
      <c r="BH23" s="127"/>
      <c r="BI23" s="127"/>
      <c r="BJ23" s="128">
        <v>10</v>
      </c>
      <c r="BK23" s="124" t="s">
        <v>21</v>
      </c>
      <c r="BL23" s="126"/>
      <c r="BM23" s="127"/>
      <c r="BN23" s="127"/>
      <c r="BO23" s="126"/>
      <c r="BP23" s="127"/>
      <c r="BQ23" s="127"/>
      <c r="BR23" s="126"/>
      <c r="BS23" s="127"/>
      <c r="BT23" s="127"/>
      <c r="BU23" s="129"/>
      <c r="BV23" s="127"/>
      <c r="BW23" s="127"/>
      <c r="BX23" s="124">
        <f>SUM(BY23:BZ23)</f>
        <v>2910</v>
      </c>
      <c r="BY23" s="124">
        <v>1606</v>
      </c>
      <c r="BZ23" s="130">
        <v>1304</v>
      </c>
    </row>
    <row r="24" spans="44:61" ht="16.5"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</row>
  </sheetData>
  <sheetProtection/>
  <mergeCells count="93">
    <mergeCell ref="AL4:AO4"/>
    <mergeCell ref="BX4:BZ4"/>
    <mergeCell ref="P6:P7"/>
    <mergeCell ref="Q6:R6"/>
    <mergeCell ref="X5:Z5"/>
    <mergeCell ref="X6:X7"/>
    <mergeCell ref="Y6:Z6"/>
    <mergeCell ref="S6:S7"/>
    <mergeCell ref="T6:U6"/>
    <mergeCell ref="S5:U5"/>
    <mergeCell ref="A5:A7"/>
    <mergeCell ref="D5:F5"/>
    <mergeCell ref="F6:F7"/>
    <mergeCell ref="G5:I5"/>
    <mergeCell ref="B5:B7"/>
    <mergeCell ref="C5:C7"/>
    <mergeCell ref="D6:D7"/>
    <mergeCell ref="E6:E7"/>
    <mergeCell ref="H6:I6"/>
    <mergeCell ref="G6:G7"/>
    <mergeCell ref="M5:O5"/>
    <mergeCell ref="M6:M7"/>
    <mergeCell ref="N6:O6"/>
    <mergeCell ref="P5:R5"/>
    <mergeCell ref="AR5:AT5"/>
    <mergeCell ref="AR6:AR7"/>
    <mergeCell ref="AS6:AT6"/>
    <mergeCell ref="AG5:AI5"/>
    <mergeCell ref="AG6:AG7"/>
    <mergeCell ref="AH6:AI6"/>
    <mergeCell ref="AJ5:AL5"/>
    <mergeCell ref="AJ6:AJ7"/>
    <mergeCell ref="AK6:AL6"/>
    <mergeCell ref="AM6:AM7"/>
    <mergeCell ref="BD5:BF5"/>
    <mergeCell ref="AU5:AW5"/>
    <mergeCell ref="AX5:AZ5"/>
    <mergeCell ref="AU6:AU7"/>
    <mergeCell ref="AV6:AW6"/>
    <mergeCell ref="AX6:AX7"/>
    <mergeCell ref="AY6:AZ6"/>
    <mergeCell ref="A2:U2"/>
    <mergeCell ref="V2:AO2"/>
    <mergeCell ref="AP2:BI2"/>
    <mergeCell ref="BJ2:BZ2"/>
    <mergeCell ref="A1:U1"/>
    <mergeCell ref="V1:AO1"/>
    <mergeCell ref="AP1:BI1"/>
    <mergeCell ref="BJ1:BZ1"/>
    <mergeCell ref="V5:V7"/>
    <mergeCell ref="W5:W7"/>
    <mergeCell ref="AM5:AO5"/>
    <mergeCell ref="AD5:AF5"/>
    <mergeCell ref="AD6:AD7"/>
    <mergeCell ref="AE6:AF6"/>
    <mergeCell ref="AA5:AC5"/>
    <mergeCell ref="AA6:AA7"/>
    <mergeCell ref="AB6:AC6"/>
    <mergeCell ref="AN6:AO6"/>
    <mergeCell ref="A3:U3"/>
    <mergeCell ref="V3:AO3"/>
    <mergeCell ref="AP3:BI3"/>
    <mergeCell ref="BJ3:BZ3"/>
    <mergeCell ref="BX6:BX7"/>
    <mergeCell ref="BG6:BG7"/>
    <mergeCell ref="BH6:BI6"/>
    <mergeCell ref="BA6:BA7"/>
    <mergeCell ref="BB6:BC6"/>
    <mergeCell ref="BD6:BD7"/>
    <mergeCell ref="BE6:BF6"/>
    <mergeCell ref="BV6:BW6"/>
    <mergeCell ref="BP6:BQ6"/>
    <mergeCell ref="BR6:BR7"/>
    <mergeCell ref="BL6:BL7"/>
    <mergeCell ref="BM6:BN6"/>
    <mergeCell ref="BU6:BU7"/>
    <mergeCell ref="AP5:AP7"/>
    <mergeCell ref="AQ5:AQ7"/>
    <mergeCell ref="BA5:BC5"/>
    <mergeCell ref="BU5:BW5"/>
    <mergeCell ref="BO5:BQ5"/>
    <mergeCell ref="BR5:BT5"/>
    <mergeCell ref="BO6:BO7"/>
    <mergeCell ref="K6:L6"/>
    <mergeCell ref="J6:J7"/>
    <mergeCell ref="J5:L5"/>
    <mergeCell ref="BY6:BZ6"/>
    <mergeCell ref="BG5:BI5"/>
    <mergeCell ref="BJ5:BJ7"/>
    <mergeCell ref="BK5:BK7"/>
    <mergeCell ref="BX5:BZ5"/>
    <mergeCell ref="BS6:BT6"/>
    <mergeCell ref="BL5:BN5"/>
  </mergeCells>
  <printOptions horizontalCentered="1"/>
  <pageMargins left="0" right="0" top="0.5" bottom="0.5" header="0.5" footer="0.5"/>
  <pageSetup horizontalDpi="600" verticalDpi="600" orientation="landscape" paperSize="9" scale="92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22">
      <selection activeCell="B29" sqref="B29"/>
    </sheetView>
  </sheetViews>
  <sheetFormatPr defaultColWidth="8.88671875" defaultRowHeight="16.5"/>
  <cols>
    <col min="1" max="1" width="5.21484375" style="36" customWidth="1"/>
    <col min="2" max="2" width="59.6640625" style="38" customWidth="1"/>
    <col min="3" max="3" width="13.5546875" style="39" customWidth="1"/>
    <col min="4" max="4" width="13.4453125" style="40" customWidth="1"/>
    <col min="5" max="5" width="8.99609375" style="41" customWidth="1"/>
    <col min="6" max="6" width="12.10546875" style="35" bestFit="1" customWidth="1"/>
    <col min="7" max="16384" width="8.88671875" style="36" customWidth="1"/>
  </cols>
  <sheetData>
    <row r="1" spans="1:5" ht="22.5" customHeight="1">
      <c r="A1" s="188" t="s">
        <v>216</v>
      </c>
      <c r="B1" s="188"/>
      <c r="C1" s="188"/>
      <c r="D1" s="188"/>
      <c r="E1" s="188"/>
    </row>
    <row r="2" spans="1:5" ht="20.25" customHeight="1">
      <c r="A2" s="188" t="s">
        <v>181</v>
      </c>
      <c r="B2" s="188"/>
      <c r="C2" s="188"/>
      <c r="D2" s="188"/>
      <c r="E2" s="188"/>
    </row>
    <row r="3" spans="1:6" ht="18.75" customHeight="1">
      <c r="A3" s="189" t="str">
        <f>'Biểu 01'!A3:G3</f>
        <v>(Kèm theo Nghị quyết số 85/NQ-HĐND ngày 18 tháng 12 năm 2015 của HĐND huyện Sông Mã)</v>
      </c>
      <c r="B3" s="189"/>
      <c r="C3" s="189"/>
      <c r="D3" s="189"/>
      <c r="E3" s="189"/>
      <c r="F3" s="37"/>
    </row>
    <row r="4" spans="3:5" ht="20.25" customHeight="1" thickBot="1">
      <c r="C4" s="40"/>
      <c r="D4" s="192" t="s">
        <v>72</v>
      </c>
      <c r="E4" s="192"/>
    </row>
    <row r="5" spans="1:6" s="33" customFormat="1" ht="25.5" customHeight="1">
      <c r="A5" s="193" t="s">
        <v>17</v>
      </c>
      <c r="B5" s="195" t="s">
        <v>47</v>
      </c>
      <c r="C5" s="197" t="s">
        <v>182</v>
      </c>
      <c r="D5" s="197" t="s">
        <v>183</v>
      </c>
      <c r="E5" s="190" t="s">
        <v>87</v>
      </c>
      <c r="F5" s="37"/>
    </row>
    <row r="6" spans="1:7" s="33" customFormat="1" ht="22.5" customHeight="1">
      <c r="A6" s="194"/>
      <c r="B6" s="196"/>
      <c r="C6" s="198"/>
      <c r="D6" s="198"/>
      <c r="E6" s="191"/>
      <c r="F6" s="43"/>
      <c r="G6" s="54"/>
    </row>
    <row r="7" spans="1:6" s="62" customFormat="1" ht="22.5" customHeight="1">
      <c r="A7" s="141"/>
      <c r="B7" s="140" t="s">
        <v>206</v>
      </c>
      <c r="C7" s="148">
        <f>C8+C13+C154+C153</f>
        <v>555889000</v>
      </c>
      <c r="D7" s="148">
        <v>558639000</v>
      </c>
      <c r="E7" s="149">
        <f>D7/C7%</f>
        <v>100.49470307921186</v>
      </c>
      <c r="F7" s="61"/>
    </row>
    <row r="8" spans="1:6" s="62" customFormat="1" ht="22.5" customHeight="1">
      <c r="A8" s="141" t="s">
        <v>19</v>
      </c>
      <c r="B8" s="147" t="s">
        <v>217</v>
      </c>
      <c r="C8" s="148">
        <f>C9+C12</f>
        <v>17264000</v>
      </c>
      <c r="D8" s="148">
        <v>17264000</v>
      </c>
      <c r="E8" s="149">
        <f>D8/C8%</f>
        <v>100</v>
      </c>
      <c r="F8" s="61"/>
    </row>
    <row r="9" spans="1:6" s="59" customFormat="1" ht="22.5" customHeight="1">
      <c r="A9" s="143">
        <v>1</v>
      </c>
      <c r="B9" s="144" t="s">
        <v>48</v>
      </c>
      <c r="C9" s="150">
        <f>SUM(C10:C11)</f>
        <v>2000000</v>
      </c>
      <c r="D9" s="150">
        <v>2000000</v>
      </c>
      <c r="E9" s="152">
        <f>D9/C9%</f>
        <v>100</v>
      </c>
      <c r="F9" s="43"/>
    </row>
    <row r="10" spans="1:6" s="59" customFormat="1" ht="32.25" customHeight="1">
      <c r="A10" s="143"/>
      <c r="B10" s="144" t="s">
        <v>133</v>
      </c>
      <c r="C10" s="150">
        <v>280000</v>
      </c>
      <c r="D10" s="150">
        <v>280000</v>
      </c>
      <c r="E10" s="152"/>
      <c r="F10" s="43"/>
    </row>
    <row r="11" spans="1:6" s="62" customFormat="1" ht="22.5" customHeight="1">
      <c r="A11" s="143"/>
      <c r="B11" s="144" t="s">
        <v>127</v>
      </c>
      <c r="C11" s="150">
        <f>2000000-C10</f>
        <v>1720000</v>
      </c>
      <c r="D11" s="150">
        <v>1720000</v>
      </c>
      <c r="E11" s="149"/>
      <c r="F11" s="61"/>
    </row>
    <row r="12" spans="1:6" s="33" customFormat="1" ht="22.5" customHeight="1">
      <c r="A12" s="143">
        <v>2</v>
      </c>
      <c r="B12" s="144" t="s">
        <v>49</v>
      </c>
      <c r="C12" s="150">
        <v>15264000</v>
      </c>
      <c r="D12" s="150">
        <v>15264000</v>
      </c>
      <c r="E12" s="152">
        <f>D12/C12%</f>
        <v>100</v>
      </c>
      <c r="F12" s="43"/>
    </row>
    <row r="13" spans="1:6" s="62" customFormat="1" ht="22.5" customHeight="1">
      <c r="A13" s="141" t="s">
        <v>22</v>
      </c>
      <c r="B13" s="147" t="s">
        <v>218</v>
      </c>
      <c r="C13" s="148">
        <f>C14+C27+C45+C55+C63+C68+C89+C126+C132+C139+C150</f>
        <v>535441000</v>
      </c>
      <c r="D13" s="148">
        <v>535441000</v>
      </c>
      <c r="E13" s="149">
        <f>D13/C13%</f>
        <v>100</v>
      </c>
      <c r="F13" s="61"/>
    </row>
    <row r="14" spans="1:6" s="59" customFormat="1" ht="22.5" customHeight="1">
      <c r="A14" s="143">
        <v>1</v>
      </c>
      <c r="B14" s="144" t="s">
        <v>50</v>
      </c>
      <c r="C14" s="150">
        <f>SUM(C15,C19:C26)</f>
        <v>15604000</v>
      </c>
      <c r="D14" s="150">
        <v>17274040</v>
      </c>
      <c r="E14" s="152">
        <f>D14/C14%</f>
        <v>110.70264034862856</v>
      </c>
      <c r="F14" s="43"/>
    </row>
    <row r="15" spans="1:6" s="59" customFormat="1" ht="22.5" customHeight="1">
      <c r="A15" s="143"/>
      <c r="B15" s="144" t="s">
        <v>219</v>
      </c>
      <c r="C15" s="150">
        <v>1300000</v>
      </c>
      <c r="D15" s="150">
        <v>1538200</v>
      </c>
      <c r="E15" s="152"/>
      <c r="F15" s="43"/>
    </row>
    <row r="16" spans="1:6" s="59" customFormat="1" ht="22.5" customHeight="1">
      <c r="A16" s="143"/>
      <c r="B16" s="144" t="s">
        <v>122</v>
      </c>
      <c r="C16" s="150"/>
      <c r="D16" s="150">
        <v>1228200</v>
      </c>
      <c r="E16" s="152"/>
      <c r="F16" s="43"/>
    </row>
    <row r="17" spans="1:6" s="59" customFormat="1" ht="22.5" customHeight="1">
      <c r="A17" s="143"/>
      <c r="B17" s="144" t="s">
        <v>123</v>
      </c>
      <c r="C17" s="150"/>
      <c r="D17" s="150">
        <v>310000</v>
      </c>
      <c r="E17" s="152"/>
      <c r="F17" s="43"/>
    </row>
    <row r="18" spans="1:6" s="59" customFormat="1" ht="22.5" customHeight="1">
      <c r="A18" s="143"/>
      <c r="B18" s="144" t="s">
        <v>132</v>
      </c>
      <c r="C18" s="150">
        <v>130000</v>
      </c>
      <c r="D18" s="150">
        <v>130000</v>
      </c>
      <c r="E18" s="152"/>
      <c r="F18" s="43"/>
    </row>
    <row r="19" spans="1:6" s="59" customFormat="1" ht="22.5" customHeight="1">
      <c r="A19" s="143"/>
      <c r="B19" s="144" t="s">
        <v>220</v>
      </c>
      <c r="C19" s="150">
        <v>1684000</v>
      </c>
      <c r="D19" s="150">
        <v>1684000</v>
      </c>
      <c r="E19" s="152"/>
      <c r="F19" s="43"/>
    </row>
    <row r="20" spans="1:6" s="59" customFormat="1" ht="22.5" customHeight="1">
      <c r="A20" s="143"/>
      <c r="B20" s="144" t="s">
        <v>221</v>
      </c>
      <c r="C20" s="150">
        <v>2770000</v>
      </c>
      <c r="D20" s="150">
        <v>2770000</v>
      </c>
      <c r="E20" s="152"/>
      <c r="F20" s="43"/>
    </row>
    <row r="21" spans="1:6" s="59" customFormat="1" ht="22.5" customHeight="1">
      <c r="A21" s="143"/>
      <c r="B21" s="144" t="s">
        <v>56</v>
      </c>
      <c r="C21" s="150">
        <v>1550000</v>
      </c>
      <c r="D21" s="150">
        <v>1759000</v>
      </c>
      <c r="E21" s="152"/>
      <c r="F21" s="43"/>
    </row>
    <row r="22" spans="1:6" s="59" customFormat="1" ht="22.5" customHeight="1">
      <c r="A22" s="143"/>
      <c r="B22" s="144" t="s">
        <v>112</v>
      </c>
      <c r="C22" s="150">
        <v>3000000</v>
      </c>
      <c r="D22" s="150">
        <v>3000000</v>
      </c>
      <c r="E22" s="152"/>
      <c r="F22" s="43"/>
    </row>
    <row r="23" spans="1:6" s="59" customFormat="1" ht="22.5" customHeight="1">
      <c r="A23" s="143"/>
      <c r="B23" s="144" t="s">
        <v>222</v>
      </c>
      <c r="C23" s="150">
        <v>2000000</v>
      </c>
      <c r="D23" s="150">
        <v>2000000</v>
      </c>
      <c r="E23" s="152"/>
      <c r="F23" s="43"/>
    </row>
    <row r="24" spans="1:6" s="59" customFormat="1" ht="22.5" customHeight="1">
      <c r="A24" s="143"/>
      <c r="B24" s="144" t="s">
        <v>104</v>
      </c>
      <c r="C24" s="150">
        <v>1100000</v>
      </c>
      <c r="D24" s="150">
        <v>1100000</v>
      </c>
      <c r="E24" s="152"/>
      <c r="F24" s="43"/>
    </row>
    <row r="25" spans="1:6" s="62" customFormat="1" ht="22.5" customHeight="1">
      <c r="A25" s="143"/>
      <c r="B25" s="144" t="s">
        <v>105</v>
      </c>
      <c r="C25" s="150">
        <v>950000</v>
      </c>
      <c r="D25" s="150">
        <v>950000</v>
      </c>
      <c r="E25" s="152"/>
      <c r="F25" s="61"/>
    </row>
    <row r="26" spans="1:6" s="59" customFormat="1" ht="22.5" customHeight="1">
      <c r="A26" s="143"/>
      <c r="B26" s="144" t="s">
        <v>88</v>
      </c>
      <c r="C26" s="150">
        <v>1250000</v>
      </c>
      <c r="D26" s="150">
        <v>2472840</v>
      </c>
      <c r="E26" s="149"/>
      <c r="F26" s="43"/>
    </row>
    <row r="27" spans="1:6" s="59" customFormat="1" ht="22.5" customHeight="1">
      <c r="A27" s="143">
        <v>2</v>
      </c>
      <c r="B27" s="144" t="s">
        <v>81</v>
      </c>
      <c r="C27" s="150">
        <f>303218000+5450000</f>
        <v>308668000</v>
      </c>
      <c r="D27" s="150">
        <v>308668000</v>
      </c>
      <c r="E27" s="152">
        <f>D27/C27%</f>
        <v>100</v>
      </c>
      <c r="F27" s="43"/>
    </row>
    <row r="28" spans="1:6" s="59" customFormat="1" ht="22.5" customHeight="1">
      <c r="A28" s="143"/>
      <c r="B28" s="144" t="s">
        <v>71</v>
      </c>
      <c r="C28" s="150"/>
      <c r="D28" s="150">
        <v>222196100</v>
      </c>
      <c r="E28" s="152"/>
      <c r="F28" s="43"/>
    </row>
    <row r="29" spans="1:6" s="59" customFormat="1" ht="33.75" customHeight="1">
      <c r="A29" s="143"/>
      <c r="B29" s="144" t="s">
        <v>223</v>
      </c>
      <c r="C29" s="150">
        <v>3650000</v>
      </c>
      <c r="D29" s="150">
        <v>3650000</v>
      </c>
      <c r="E29" s="152"/>
      <c r="F29" s="43"/>
    </row>
    <row r="30" spans="1:6" s="59" customFormat="1" ht="22.5" customHeight="1">
      <c r="A30" s="143"/>
      <c r="B30" s="144" t="s">
        <v>224</v>
      </c>
      <c r="C30" s="150">
        <v>25000000</v>
      </c>
      <c r="D30" s="150">
        <v>25000000</v>
      </c>
      <c r="E30" s="152"/>
      <c r="F30" s="43"/>
    </row>
    <row r="31" spans="1:6" s="59" customFormat="1" ht="33" customHeight="1">
      <c r="A31" s="143"/>
      <c r="B31" s="144" t="s">
        <v>225</v>
      </c>
      <c r="C31" s="150">
        <v>21810000</v>
      </c>
      <c r="D31" s="150">
        <v>21810000</v>
      </c>
      <c r="E31" s="152"/>
      <c r="F31" s="43"/>
    </row>
    <row r="32" spans="1:6" s="59" customFormat="1" ht="22.5" customHeight="1">
      <c r="A32" s="143"/>
      <c r="B32" s="144" t="s">
        <v>226</v>
      </c>
      <c r="C32" s="150">
        <v>1600000</v>
      </c>
      <c r="D32" s="150">
        <v>1600000</v>
      </c>
      <c r="E32" s="152"/>
      <c r="F32" s="43"/>
    </row>
    <row r="33" spans="1:6" s="59" customFormat="1" ht="22.5" customHeight="1">
      <c r="A33" s="143"/>
      <c r="B33" s="144" t="s">
        <v>113</v>
      </c>
      <c r="C33" s="150">
        <v>460000</v>
      </c>
      <c r="D33" s="150">
        <v>460000</v>
      </c>
      <c r="E33" s="152"/>
      <c r="F33" s="43">
        <f>C33-D33</f>
        <v>0</v>
      </c>
    </row>
    <row r="34" spans="1:6" s="59" customFormat="1" ht="30.75" customHeight="1">
      <c r="A34" s="143"/>
      <c r="B34" s="144" t="s">
        <v>227</v>
      </c>
      <c r="C34" s="150">
        <v>1820000</v>
      </c>
      <c r="D34" s="150">
        <v>1820000</v>
      </c>
      <c r="E34" s="152"/>
      <c r="F34" s="43"/>
    </row>
    <row r="35" spans="1:6" s="59" customFormat="1" ht="22.5" customHeight="1">
      <c r="A35" s="143"/>
      <c r="B35" s="144" t="s">
        <v>151</v>
      </c>
      <c r="C35" s="150">
        <v>792000</v>
      </c>
      <c r="D35" s="150">
        <v>792000</v>
      </c>
      <c r="E35" s="152"/>
      <c r="F35" s="43"/>
    </row>
    <row r="36" spans="1:6" s="59" customFormat="1" ht="22.5" customHeight="1">
      <c r="A36" s="143"/>
      <c r="B36" s="144" t="s">
        <v>152</v>
      </c>
      <c r="C36" s="150">
        <v>425000</v>
      </c>
      <c r="D36" s="150">
        <v>425000</v>
      </c>
      <c r="E36" s="152"/>
      <c r="F36" s="43">
        <f>C36-D36</f>
        <v>0</v>
      </c>
    </row>
    <row r="37" spans="1:6" s="62" customFormat="1" ht="22.5" customHeight="1">
      <c r="A37" s="143"/>
      <c r="B37" s="144" t="s">
        <v>153</v>
      </c>
      <c r="C37" s="150">
        <v>1000000</v>
      </c>
      <c r="D37" s="150">
        <v>1000000</v>
      </c>
      <c r="E37" s="152"/>
      <c r="F37" s="61"/>
    </row>
    <row r="38" spans="1:6" s="59" customFormat="1" ht="30" customHeight="1">
      <c r="A38" s="143"/>
      <c r="B38" s="144" t="s">
        <v>228</v>
      </c>
      <c r="C38" s="150">
        <v>1160000</v>
      </c>
      <c r="D38" s="150">
        <v>1160000</v>
      </c>
      <c r="E38" s="152"/>
      <c r="F38" s="43"/>
    </row>
    <row r="39" spans="1:6" s="59" customFormat="1" ht="22.5" customHeight="1">
      <c r="A39" s="143"/>
      <c r="B39" s="144" t="s">
        <v>168</v>
      </c>
      <c r="C39" s="150"/>
      <c r="D39" s="150">
        <v>6810000</v>
      </c>
      <c r="E39" s="152"/>
      <c r="F39" s="43"/>
    </row>
    <row r="40" spans="1:6" s="59" customFormat="1" ht="22.5" customHeight="1">
      <c r="A40" s="143"/>
      <c r="B40" s="144" t="s">
        <v>169</v>
      </c>
      <c r="C40" s="150"/>
      <c r="D40" s="150">
        <v>13190000</v>
      </c>
      <c r="E40" s="152"/>
      <c r="F40" s="43"/>
    </row>
    <row r="41" spans="1:6" s="59" customFormat="1" ht="22.5" customHeight="1">
      <c r="A41" s="143"/>
      <c r="B41" s="144" t="s">
        <v>131</v>
      </c>
      <c r="C41" s="150">
        <v>5450000</v>
      </c>
      <c r="D41" s="150">
        <v>5450000</v>
      </c>
      <c r="E41" s="149"/>
      <c r="F41" s="43"/>
    </row>
    <row r="42" spans="1:6" s="59" customFormat="1" ht="22.5" customHeight="1">
      <c r="A42" s="143"/>
      <c r="B42" s="144" t="s">
        <v>170</v>
      </c>
      <c r="C42" s="150"/>
      <c r="D42" s="150">
        <v>815900</v>
      </c>
      <c r="E42" s="152"/>
      <c r="F42" s="43"/>
    </row>
    <row r="43" spans="1:6" s="59" customFormat="1" ht="22.5" customHeight="1">
      <c r="A43" s="143"/>
      <c r="B43" s="144" t="s">
        <v>3</v>
      </c>
      <c r="C43" s="150"/>
      <c r="D43" s="150">
        <v>780000</v>
      </c>
      <c r="E43" s="152"/>
      <c r="F43" s="43"/>
    </row>
    <row r="44" spans="1:6" s="59" customFormat="1" ht="22.5" customHeight="1">
      <c r="A44" s="141"/>
      <c r="B44" s="144" t="s">
        <v>193</v>
      </c>
      <c r="C44" s="150"/>
      <c r="D44" s="150">
        <v>1709000</v>
      </c>
      <c r="E44" s="152"/>
      <c r="F44" s="43"/>
    </row>
    <row r="45" spans="1:6" s="59" customFormat="1" ht="22.5" customHeight="1">
      <c r="A45" s="143">
        <v>3</v>
      </c>
      <c r="B45" s="144" t="s">
        <v>82</v>
      </c>
      <c r="C45" s="150">
        <f>35526000-400000</f>
        <v>35126000</v>
      </c>
      <c r="D45" s="150">
        <v>33065560</v>
      </c>
      <c r="E45" s="152">
        <f>D45/C45%</f>
        <v>94.13414564709902</v>
      </c>
      <c r="F45" s="43"/>
    </row>
    <row r="46" spans="1:6" s="59" customFormat="1" ht="22.5" customHeight="1">
      <c r="A46" s="143"/>
      <c r="B46" s="144" t="s">
        <v>71</v>
      </c>
      <c r="C46" s="150"/>
      <c r="D46" s="150">
        <v>27241160</v>
      </c>
      <c r="E46" s="152"/>
      <c r="F46" s="43"/>
    </row>
    <row r="47" spans="1:6" s="62" customFormat="1" ht="35.25" customHeight="1">
      <c r="A47" s="143"/>
      <c r="B47" s="144" t="s">
        <v>223</v>
      </c>
      <c r="C47" s="150">
        <v>250000</v>
      </c>
      <c r="D47" s="150">
        <v>250000</v>
      </c>
      <c r="E47" s="152"/>
      <c r="F47" s="61"/>
    </row>
    <row r="48" spans="1:6" s="59" customFormat="1" ht="22.5" customHeight="1">
      <c r="A48" s="143"/>
      <c r="B48" s="144" t="s">
        <v>4</v>
      </c>
      <c r="C48" s="150">
        <v>375000</v>
      </c>
      <c r="D48" s="150">
        <v>375000</v>
      </c>
      <c r="E48" s="152"/>
      <c r="F48" s="43"/>
    </row>
    <row r="49" spans="1:6" s="59" customFormat="1" ht="21.75" customHeight="1">
      <c r="A49" s="143"/>
      <c r="B49" s="144" t="s">
        <v>5</v>
      </c>
      <c r="C49" s="150">
        <v>3194000</v>
      </c>
      <c r="D49" s="150">
        <v>3180900</v>
      </c>
      <c r="E49" s="152"/>
      <c r="F49" s="43"/>
    </row>
    <row r="50" spans="1:6" s="59" customFormat="1" ht="22.5" customHeight="1">
      <c r="A50" s="143"/>
      <c r="B50" s="144" t="s">
        <v>15</v>
      </c>
      <c r="C50" s="150">
        <v>334000</v>
      </c>
      <c r="D50" s="150">
        <v>305500</v>
      </c>
      <c r="E50" s="149"/>
      <c r="F50" s="43"/>
    </row>
    <row r="51" spans="1:6" s="59" customFormat="1" ht="22.5" customHeight="1">
      <c r="A51" s="143"/>
      <c r="B51" s="144" t="s">
        <v>120</v>
      </c>
      <c r="C51" s="150">
        <v>1200000</v>
      </c>
      <c r="D51" s="150">
        <v>600000</v>
      </c>
      <c r="E51" s="152"/>
      <c r="F51" s="43"/>
    </row>
    <row r="52" spans="1:6" s="59" customFormat="1" ht="22.5" customHeight="1">
      <c r="A52" s="143"/>
      <c r="B52" s="144" t="s">
        <v>2</v>
      </c>
      <c r="C52" s="150"/>
      <c r="D52" s="150">
        <v>413000</v>
      </c>
      <c r="E52" s="152"/>
      <c r="F52" s="43">
        <f>C52-D52</f>
        <v>-413000</v>
      </c>
    </row>
    <row r="53" spans="1:6" s="59" customFormat="1" ht="31.5" customHeight="1">
      <c r="A53" s="143"/>
      <c r="B53" s="144" t="s">
        <v>171</v>
      </c>
      <c r="C53" s="150"/>
      <c r="D53" s="150">
        <v>400000</v>
      </c>
      <c r="E53" s="152"/>
      <c r="F53" s="43"/>
    </row>
    <row r="54" spans="1:6" s="62" customFormat="1" ht="22.5" customHeight="1">
      <c r="A54" s="141"/>
      <c r="B54" s="144" t="s">
        <v>193</v>
      </c>
      <c r="C54" s="150"/>
      <c r="D54" s="150">
        <v>300000</v>
      </c>
      <c r="E54" s="152"/>
      <c r="F54" s="61"/>
    </row>
    <row r="55" spans="1:6" s="59" customFormat="1" ht="22.5" customHeight="1">
      <c r="A55" s="143">
        <v>4</v>
      </c>
      <c r="B55" s="144" t="s">
        <v>229</v>
      </c>
      <c r="C55" s="150">
        <f>2455000+600000</f>
        <v>3055000</v>
      </c>
      <c r="D55" s="150">
        <v>3055000</v>
      </c>
      <c r="E55" s="152"/>
      <c r="F55" s="43"/>
    </row>
    <row r="56" spans="1:6" s="59" customFormat="1" ht="22.5" customHeight="1">
      <c r="A56" s="143"/>
      <c r="B56" s="144" t="s">
        <v>71</v>
      </c>
      <c r="C56" s="150"/>
      <c r="D56" s="150">
        <v>1930000</v>
      </c>
      <c r="E56" s="152"/>
      <c r="F56" s="43"/>
    </row>
    <row r="57" spans="1:6" s="59" customFormat="1" ht="33.75" customHeight="1">
      <c r="A57" s="143"/>
      <c r="B57" s="144" t="s">
        <v>223</v>
      </c>
      <c r="C57" s="150">
        <v>50000</v>
      </c>
      <c r="D57" s="150">
        <v>50000</v>
      </c>
      <c r="E57" s="149"/>
      <c r="F57" s="43"/>
    </row>
    <row r="58" spans="1:6" s="62" customFormat="1" ht="22.5" customHeight="1">
      <c r="A58" s="143"/>
      <c r="B58" s="144" t="s">
        <v>6</v>
      </c>
      <c r="C58" s="150">
        <v>100000</v>
      </c>
      <c r="D58" s="150">
        <v>100000</v>
      </c>
      <c r="E58" s="152"/>
      <c r="F58" s="61"/>
    </row>
    <row r="59" spans="1:6" s="59" customFormat="1" ht="22.5" customHeight="1">
      <c r="A59" s="143"/>
      <c r="B59" s="144" t="s">
        <v>162</v>
      </c>
      <c r="C59" s="150">
        <v>650000</v>
      </c>
      <c r="D59" s="150">
        <v>650000</v>
      </c>
      <c r="E59" s="152"/>
      <c r="F59" s="43"/>
    </row>
    <row r="60" spans="1:6" s="59" customFormat="1" ht="22.5" customHeight="1">
      <c r="A60" s="143"/>
      <c r="B60" s="144" t="s">
        <v>119</v>
      </c>
      <c r="C60" s="150">
        <v>200000</v>
      </c>
      <c r="D60" s="150">
        <v>200000</v>
      </c>
      <c r="E60" s="152"/>
      <c r="F60" s="43"/>
    </row>
    <row r="61" spans="1:6" s="59" customFormat="1" ht="22.5" customHeight="1">
      <c r="A61" s="143"/>
      <c r="B61" s="144" t="s">
        <v>3</v>
      </c>
      <c r="C61" s="150"/>
      <c r="D61" s="150">
        <v>35000</v>
      </c>
      <c r="E61" s="149"/>
      <c r="F61" s="43"/>
    </row>
    <row r="62" spans="1:6" s="59" customFormat="1" ht="22.5" customHeight="1">
      <c r="A62" s="141"/>
      <c r="B62" s="144" t="s">
        <v>193</v>
      </c>
      <c r="C62" s="150"/>
      <c r="D62" s="150">
        <v>90000</v>
      </c>
      <c r="E62" s="152"/>
      <c r="F62" s="43"/>
    </row>
    <row r="63" spans="1:6" s="59" customFormat="1" ht="22.5" customHeight="1">
      <c r="A63" s="143">
        <v>5</v>
      </c>
      <c r="B63" s="144" t="s">
        <v>114</v>
      </c>
      <c r="C63" s="150">
        <v>2210000</v>
      </c>
      <c r="D63" s="150">
        <v>2210000</v>
      </c>
      <c r="E63" s="152">
        <f>D63/C63%</f>
        <v>100</v>
      </c>
      <c r="F63" s="43"/>
    </row>
    <row r="64" spans="1:6" s="59" customFormat="1" ht="22.5" customHeight="1">
      <c r="A64" s="141"/>
      <c r="B64" s="144" t="s">
        <v>71</v>
      </c>
      <c r="C64" s="148"/>
      <c r="D64" s="150">
        <v>2098000</v>
      </c>
      <c r="E64" s="152"/>
      <c r="F64" s="43"/>
    </row>
    <row r="65" spans="1:6" s="59" customFormat="1" ht="33" customHeight="1">
      <c r="A65" s="143"/>
      <c r="B65" s="144" t="s">
        <v>223</v>
      </c>
      <c r="C65" s="150">
        <v>47000</v>
      </c>
      <c r="D65" s="150">
        <v>47000</v>
      </c>
      <c r="E65" s="152"/>
      <c r="F65" s="43"/>
    </row>
    <row r="66" spans="1:6" s="59" customFormat="1" ht="22.5" customHeight="1">
      <c r="A66" s="143"/>
      <c r="B66" s="144" t="s">
        <v>3</v>
      </c>
      <c r="C66" s="150"/>
      <c r="D66" s="150">
        <v>25000</v>
      </c>
      <c r="E66" s="152"/>
      <c r="F66" s="43"/>
    </row>
    <row r="67" spans="1:6" s="59" customFormat="1" ht="22.5" customHeight="1">
      <c r="A67" s="141"/>
      <c r="B67" s="144" t="s">
        <v>193</v>
      </c>
      <c r="C67" s="150"/>
      <c r="D67" s="150">
        <v>40000</v>
      </c>
      <c r="E67" s="152"/>
      <c r="F67" s="43"/>
    </row>
    <row r="68" spans="1:6" s="59" customFormat="1" ht="22.5" customHeight="1">
      <c r="A68" s="143">
        <v>6</v>
      </c>
      <c r="B68" s="144" t="s">
        <v>51</v>
      </c>
      <c r="C68" s="150">
        <f>SUM(C69:C74,C76:C80,C87:C87)</f>
        <v>27682000</v>
      </c>
      <c r="D68" s="150">
        <v>27602000</v>
      </c>
      <c r="E68" s="152">
        <f>D68/C68%</f>
        <v>99.71100354020663</v>
      </c>
      <c r="F68" s="43"/>
    </row>
    <row r="69" spans="1:6" s="59" customFormat="1" ht="22.5" customHeight="1">
      <c r="A69" s="143"/>
      <c r="B69" s="144" t="s">
        <v>57</v>
      </c>
      <c r="C69" s="150">
        <v>3047000</v>
      </c>
      <c r="D69" s="150">
        <v>2967000</v>
      </c>
      <c r="E69" s="152"/>
      <c r="F69" s="43"/>
    </row>
    <row r="70" spans="1:6" s="33" customFormat="1" ht="22.5" customHeight="1">
      <c r="A70" s="143"/>
      <c r="B70" s="144" t="s">
        <v>7</v>
      </c>
      <c r="C70" s="150">
        <v>970000</v>
      </c>
      <c r="D70" s="150">
        <v>970000</v>
      </c>
      <c r="E70" s="152"/>
      <c r="F70" s="43"/>
    </row>
    <row r="71" spans="1:6" s="59" customFormat="1" ht="22.5" customHeight="1">
      <c r="A71" s="143"/>
      <c r="B71" s="144" t="s">
        <v>154</v>
      </c>
      <c r="C71" s="150"/>
      <c r="D71" s="150">
        <v>940000</v>
      </c>
      <c r="E71" s="152"/>
      <c r="F71" s="43"/>
    </row>
    <row r="72" spans="1:6" s="59" customFormat="1" ht="22.5" customHeight="1">
      <c r="A72" s="143"/>
      <c r="B72" s="144" t="s">
        <v>172</v>
      </c>
      <c r="C72" s="150"/>
      <c r="D72" s="150">
        <v>30000</v>
      </c>
      <c r="E72" s="152"/>
      <c r="F72" s="43"/>
    </row>
    <row r="73" spans="1:6" s="59" customFormat="1" ht="22.5" customHeight="1">
      <c r="A73" s="143"/>
      <c r="B73" s="144" t="s">
        <v>8</v>
      </c>
      <c r="C73" s="150">
        <v>1760000</v>
      </c>
      <c r="D73" s="150">
        <v>1760000</v>
      </c>
      <c r="E73" s="152"/>
      <c r="F73" s="43"/>
    </row>
    <row r="74" spans="1:6" s="59" customFormat="1" ht="22.5" customHeight="1">
      <c r="A74" s="143"/>
      <c r="B74" s="144" t="s">
        <v>58</v>
      </c>
      <c r="C74" s="150">
        <v>1895000</v>
      </c>
      <c r="D74" s="150">
        <v>2191000</v>
      </c>
      <c r="E74" s="152"/>
      <c r="F74" s="43"/>
    </row>
    <row r="75" spans="1:6" s="59" customFormat="1" ht="36" customHeight="1">
      <c r="A75" s="143"/>
      <c r="B75" s="144" t="s">
        <v>223</v>
      </c>
      <c r="C75" s="150"/>
      <c r="D75" s="150">
        <v>20000</v>
      </c>
      <c r="E75" s="152"/>
      <c r="F75" s="43"/>
    </row>
    <row r="76" spans="1:6" s="62" customFormat="1" ht="22.5" customHeight="1">
      <c r="A76" s="143"/>
      <c r="B76" s="144" t="s">
        <v>230</v>
      </c>
      <c r="C76" s="150">
        <v>100000</v>
      </c>
      <c r="D76" s="150">
        <v>100000</v>
      </c>
      <c r="E76" s="152"/>
      <c r="F76" s="61"/>
    </row>
    <row r="77" spans="1:6" s="62" customFormat="1" ht="33" customHeight="1">
      <c r="A77" s="143"/>
      <c r="B77" s="144" t="s">
        <v>231</v>
      </c>
      <c r="C77" s="150">
        <v>9500000</v>
      </c>
      <c r="D77" s="150">
        <v>9500000</v>
      </c>
      <c r="E77" s="152"/>
      <c r="F77" s="61"/>
    </row>
    <row r="78" spans="1:6" s="59" customFormat="1" ht="22.5" customHeight="1">
      <c r="A78" s="143"/>
      <c r="B78" s="144" t="s">
        <v>232</v>
      </c>
      <c r="C78" s="150">
        <v>2600000</v>
      </c>
      <c r="D78" s="150">
        <v>2600000</v>
      </c>
      <c r="E78" s="152"/>
      <c r="F78" s="43"/>
    </row>
    <row r="79" spans="1:6" s="59" customFormat="1" ht="22.5" customHeight="1">
      <c r="A79" s="143"/>
      <c r="B79" s="144" t="s">
        <v>173</v>
      </c>
      <c r="C79" s="150">
        <v>5142000</v>
      </c>
      <c r="D79" s="150">
        <v>5142000</v>
      </c>
      <c r="E79" s="152"/>
      <c r="F79" s="43"/>
    </row>
    <row r="80" spans="1:6" s="59" customFormat="1" ht="22.5" customHeight="1">
      <c r="A80" s="143"/>
      <c r="B80" s="144" t="s">
        <v>106</v>
      </c>
      <c r="C80" s="150">
        <v>2668000</v>
      </c>
      <c r="D80" s="150">
        <v>2347000</v>
      </c>
      <c r="E80" s="149"/>
      <c r="F80" s="43"/>
    </row>
    <row r="81" spans="1:6" s="59" customFormat="1" ht="22.5" customHeight="1">
      <c r="A81" s="143"/>
      <c r="B81" s="144" t="s">
        <v>155</v>
      </c>
      <c r="C81" s="150">
        <v>245000</v>
      </c>
      <c r="D81" s="150">
        <v>245000</v>
      </c>
      <c r="E81" s="149"/>
      <c r="F81" s="43"/>
    </row>
    <row r="82" spans="1:6" s="62" customFormat="1" ht="32.25" customHeight="1">
      <c r="A82" s="143"/>
      <c r="B82" s="144" t="s">
        <v>233</v>
      </c>
      <c r="C82" s="150">
        <v>418000</v>
      </c>
      <c r="D82" s="150">
        <v>418000</v>
      </c>
      <c r="E82" s="149"/>
      <c r="F82" s="61"/>
    </row>
    <row r="83" spans="1:6" s="59" customFormat="1" ht="31.5" customHeight="1">
      <c r="A83" s="143"/>
      <c r="B83" s="144" t="s">
        <v>234</v>
      </c>
      <c r="C83" s="150">
        <v>550000</v>
      </c>
      <c r="D83" s="150">
        <v>550000</v>
      </c>
      <c r="E83" s="152"/>
      <c r="F83" s="43"/>
    </row>
    <row r="84" spans="1:6" s="59" customFormat="1" ht="22.5" customHeight="1">
      <c r="A84" s="143"/>
      <c r="B84" s="144" t="s">
        <v>156</v>
      </c>
      <c r="C84" s="150">
        <v>120000</v>
      </c>
      <c r="D84" s="150">
        <v>120000</v>
      </c>
      <c r="E84" s="152"/>
      <c r="F84" s="43"/>
    </row>
    <row r="85" spans="1:6" s="59" customFormat="1" ht="22.5" customHeight="1">
      <c r="A85" s="143"/>
      <c r="B85" s="144" t="s">
        <v>157</v>
      </c>
      <c r="C85" s="150"/>
      <c r="D85" s="150">
        <v>550000</v>
      </c>
      <c r="E85" s="152"/>
      <c r="F85" s="43"/>
    </row>
    <row r="86" spans="1:6" s="59" customFormat="1" ht="22.5" customHeight="1">
      <c r="A86" s="143"/>
      <c r="B86" s="144" t="s">
        <v>158</v>
      </c>
      <c r="C86" s="150"/>
      <c r="D86" s="150">
        <v>464000</v>
      </c>
      <c r="E86" s="152"/>
      <c r="F86" s="43"/>
    </row>
    <row r="87" spans="1:6" s="59" customFormat="1" ht="22.5" customHeight="1">
      <c r="A87" s="143"/>
      <c r="B87" s="144" t="s">
        <v>3</v>
      </c>
      <c r="C87" s="150"/>
      <c r="D87" s="150">
        <v>10000</v>
      </c>
      <c r="E87" s="149"/>
      <c r="F87" s="43"/>
    </row>
    <row r="88" spans="1:6" s="59" customFormat="1" ht="22.5" customHeight="1">
      <c r="A88" s="141"/>
      <c r="B88" s="144" t="s">
        <v>193</v>
      </c>
      <c r="C88" s="150"/>
      <c r="D88" s="150">
        <v>15000</v>
      </c>
      <c r="E88" s="152"/>
      <c r="F88" s="43"/>
    </row>
    <row r="89" spans="1:6" s="59" customFormat="1" ht="22.5" customHeight="1">
      <c r="A89" s="143">
        <v>7</v>
      </c>
      <c r="B89" s="144" t="s">
        <v>52</v>
      </c>
      <c r="C89" s="150">
        <f>SUM(C90,C91,C97,C110,C119)</f>
        <v>113289000</v>
      </c>
      <c r="D89" s="150">
        <v>113382100</v>
      </c>
      <c r="E89" s="152">
        <f>D89/C89%</f>
        <v>100.08217920539505</v>
      </c>
      <c r="F89" s="43"/>
    </row>
    <row r="90" spans="1:6" s="33" customFormat="1" ht="22.5" customHeight="1">
      <c r="A90" s="143" t="s">
        <v>59</v>
      </c>
      <c r="B90" s="144" t="s">
        <v>235</v>
      </c>
      <c r="C90" s="150">
        <v>135000</v>
      </c>
      <c r="D90" s="150">
        <v>135000</v>
      </c>
      <c r="E90" s="152">
        <f>D90/C90%</f>
        <v>100</v>
      </c>
      <c r="F90" s="43"/>
    </row>
    <row r="91" spans="1:6" s="33" customFormat="1" ht="22.5" customHeight="1">
      <c r="A91" s="143" t="s">
        <v>60</v>
      </c>
      <c r="B91" s="144" t="s">
        <v>107</v>
      </c>
      <c r="C91" s="150">
        <v>7240000</v>
      </c>
      <c r="D91" s="150">
        <v>7240000</v>
      </c>
      <c r="E91" s="152">
        <f>D91/C91%</f>
        <v>100</v>
      </c>
      <c r="F91" s="43"/>
    </row>
    <row r="92" spans="1:6" s="33" customFormat="1" ht="22.5" customHeight="1">
      <c r="A92" s="143"/>
      <c r="B92" s="144" t="s">
        <v>69</v>
      </c>
      <c r="C92" s="150"/>
      <c r="D92" s="150">
        <v>6770000</v>
      </c>
      <c r="E92" s="152"/>
      <c r="F92" s="43"/>
    </row>
    <row r="93" spans="1:6" s="33" customFormat="1" ht="37.5" customHeight="1">
      <c r="A93" s="141"/>
      <c r="B93" s="144" t="s">
        <v>223</v>
      </c>
      <c r="C93" s="150">
        <v>190000</v>
      </c>
      <c r="D93" s="150">
        <v>190000</v>
      </c>
      <c r="E93" s="152"/>
      <c r="F93" s="43"/>
    </row>
    <row r="94" spans="1:6" s="33" customFormat="1" ht="22.5" customHeight="1">
      <c r="A94" s="141"/>
      <c r="B94" s="144" t="s">
        <v>9</v>
      </c>
      <c r="C94" s="150">
        <v>100000</v>
      </c>
      <c r="D94" s="150">
        <v>100000</v>
      </c>
      <c r="E94" s="152"/>
      <c r="F94" s="43"/>
    </row>
    <row r="95" spans="1:6" s="59" customFormat="1" ht="22.5" customHeight="1">
      <c r="A95" s="141"/>
      <c r="B95" s="144" t="s">
        <v>3</v>
      </c>
      <c r="C95" s="150"/>
      <c r="D95" s="150">
        <v>90000</v>
      </c>
      <c r="E95" s="152"/>
      <c r="F95" s="43"/>
    </row>
    <row r="96" spans="1:6" s="59" customFormat="1" ht="22.5" customHeight="1">
      <c r="A96" s="141"/>
      <c r="B96" s="144" t="s">
        <v>193</v>
      </c>
      <c r="C96" s="150"/>
      <c r="D96" s="150">
        <v>90000</v>
      </c>
      <c r="E96" s="152"/>
      <c r="F96" s="43"/>
    </row>
    <row r="97" spans="1:6" s="59" customFormat="1" ht="22.5" customHeight="1">
      <c r="A97" s="143" t="s">
        <v>194</v>
      </c>
      <c r="B97" s="144" t="s">
        <v>236</v>
      </c>
      <c r="C97" s="150">
        <f>12310000+1400000+400000</f>
        <v>14110000</v>
      </c>
      <c r="D97" s="150">
        <v>13785500</v>
      </c>
      <c r="E97" s="152">
        <f>D97/C97%</f>
        <v>97.70021261516655</v>
      </c>
      <c r="F97" s="43"/>
    </row>
    <row r="98" spans="1:6" s="62" customFormat="1" ht="22.5" customHeight="1">
      <c r="A98" s="143"/>
      <c r="B98" s="144" t="s">
        <v>69</v>
      </c>
      <c r="C98" s="150"/>
      <c r="D98" s="150">
        <v>10654000</v>
      </c>
      <c r="E98" s="149"/>
      <c r="F98" s="61"/>
    </row>
    <row r="99" spans="1:6" s="62" customFormat="1" ht="37.5" customHeight="1">
      <c r="A99" s="143"/>
      <c r="B99" s="144" t="s">
        <v>223</v>
      </c>
      <c r="C99" s="150">
        <v>320000</v>
      </c>
      <c r="D99" s="150">
        <v>320000</v>
      </c>
      <c r="E99" s="152"/>
      <c r="F99" s="61"/>
    </row>
    <row r="100" spans="1:6" s="59" customFormat="1" ht="22.5" customHeight="1">
      <c r="A100" s="143"/>
      <c r="B100" s="144" t="s">
        <v>237</v>
      </c>
      <c r="C100" s="150">
        <v>600000</v>
      </c>
      <c r="D100" s="150">
        <v>180000</v>
      </c>
      <c r="E100" s="152"/>
      <c r="F100" s="43"/>
    </row>
    <row r="101" spans="1:6" s="59" customFormat="1" ht="22.5" customHeight="1">
      <c r="A101" s="143"/>
      <c r="B101" s="144" t="s">
        <v>61</v>
      </c>
      <c r="C101" s="150">
        <v>105000</v>
      </c>
      <c r="D101" s="150">
        <v>105000</v>
      </c>
      <c r="E101" s="152"/>
      <c r="F101" s="43"/>
    </row>
    <row r="102" spans="1:6" s="59" customFormat="1" ht="22.5" customHeight="1">
      <c r="A102" s="143"/>
      <c r="B102" s="144" t="s">
        <v>238</v>
      </c>
      <c r="C102" s="150">
        <v>60000</v>
      </c>
      <c r="D102" s="150">
        <v>105000</v>
      </c>
      <c r="E102" s="152"/>
      <c r="F102" s="43"/>
    </row>
    <row r="103" spans="1:6" s="59" customFormat="1" ht="22.5" customHeight="1">
      <c r="A103" s="143"/>
      <c r="B103" s="144" t="s">
        <v>239</v>
      </c>
      <c r="C103" s="150">
        <v>150000</v>
      </c>
      <c r="D103" s="150">
        <v>150000</v>
      </c>
      <c r="E103" s="152"/>
      <c r="F103" s="43"/>
    </row>
    <row r="104" spans="1:6" s="59" customFormat="1" ht="22.5" customHeight="1">
      <c r="A104" s="143"/>
      <c r="B104" s="144" t="s">
        <v>174</v>
      </c>
      <c r="C104" s="150">
        <v>1000000</v>
      </c>
      <c r="D104" s="150">
        <v>1000000</v>
      </c>
      <c r="E104" s="152"/>
      <c r="F104" s="43"/>
    </row>
    <row r="105" spans="1:6" s="59" customFormat="1" ht="22.5" customHeight="1">
      <c r="A105" s="143"/>
      <c r="B105" s="144" t="s">
        <v>175</v>
      </c>
      <c r="C105" s="150">
        <v>120000</v>
      </c>
      <c r="D105" s="150">
        <v>195500</v>
      </c>
      <c r="E105" s="152"/>
      <c r="F105" s="43"/>
    </row>
    <row r="106" spans="1:6" s="62" customFormat="1" ht="22.5" customHeight="1">
      <c r="A106" s="143"/>
      <c r="B106" s="144" t="s">
        <v>176</v>
      </c>
      <c r="C106" s="150">
        <v>221000</v>
      </c>
      <c r="D106" s="150">
        <v>221000</v>
      </c>
      <c r="E106" s="149"/>
      <c r="F106" s="61"/>
    </row>
    <row r="107" spans="1:6" s="59" customFormat="1" ht="22.5" customHeight="1">
      <c r="A107" s="143"/>
      <c r="B107" s="144" t="s">
        <v>177</v>
      </c>
      <c r="C107" s="150">
        <v>615000</v>
      </c>
      <c r="D107" s="150">
        <v>615000</v>
      </c>
      <c r="E107" s="152"/>
      <c r="F107" s="43"/>
    </row>
    <row r="108" spans="1:6" s="59" customFormat="1" ht="22.5" customHeight="1">
      <c r="A108" s="143"/>
      <c r="B108" s="144" t="s">
        <v>3</v>
      </c>
      <c r="C108" s="150"/>
      <c r="D108" s="150">
        <v>90000</v>
      </c>
      <c r="E108" s="152"/>
      <c r="F108" s="43"/>
    </row>
    <row r="109" spans="1:6" s="59" customFormat="1" ht="22.5" customHeight="1">
      <c r="A109" s="141"/>
      <c r="B109" s="144" t="s">
        <v>193</v>
      </c>
      <c r="C109" s="150"/>
      <c r="D109" s="150">
        <v>150000</v>
      </c>
      <c r="E109" s="152"/>
      <c r="F109" s="43"/>
    </row>
    <row r="110" spans="1:6" s="59" customFormat="1" ht="22.5" customHeight="1">
      <c r="A110" s="143" t="s">
        <v>195</v>
      </c>
      <c r="B110" s="144" t="s">
        <v>240</v>
      </c>
      <c r="C110" s="150">
        <f>3680000</f>
        <v>3680000</v>
      </c>
      <c r="D110" s="150">
        <v>4080000</v>
      </c>
      <c r="E110" s="152">
        <f>D110/C110%</f>
        <v>110.8695652173913</v>
      </c>
      <c r="F110" s="43"/>
    </row>
    <row r="111" spans="1:6" s="59" customFormat="1" ht="22.5" customHeight="1">
      <c r="A111" s="143"/>
      <c r="B111" s="144" t="s">
        <v>69</v>
      </c>
      <c r="C111" s="150"/>
      <c r="D111" s="150">
        <v>3009010</v>
      </c>
      <c r="E111" s="152"/>
      <c r="F111" s="43"/>
    </row>
    <row r="112" spans="1:6" s="62" customFormat="1" ht="33" customHeight="1">
      <c r="A112" s="143"/>
      <c r="B112" s="144" t="s">
        <v>223</v>
      </c>
      <c r="C112" s="150">
        <v>150000</v>
      </c>
      <c r="D112" s="150">
        <v>150000</v>
      </c>
      <c r="E112" s="149"/>
      <c r="F112" s="61"/>
    </row>
    <row r="113" spans="1:6" s="59" customFormat="1" ht="22.5" customHeight="1">
      <c r="A113" s="143"/>
      <c r="B113" s="144" t="s">
        <v>63</v>
      </c>
      <c r="C113" s="150">
        <v>50000</v>
      </c>
      <c r="D113" s="150">
        <v>50000</v>
      </c>
      <c r="E113" s="152"/>
      <c r="F113" s="43"/>
    </row>
    <row r="114" spans="1:6" s="59" customFormat="1" ht="22.5" customHeight="1">
      <c r="A114" s="143"/>
      <c r="B114" s="144" t="s">
        <v>64</v>
      </c>
      <c r="C114" s="150">
        <v>165000</v>
      </c>
      <c r="D114" s="150">
        <v>146190</v>
      </c>
      <c r="E114" s="152"/>
      <c r="F114" s="43"/>
    </row>
    <row r="115" spans="1:6" s="59" customFormat="1" ht="22.5" customHeight="1">
      <c r="A115" s="143"/>
      <c r="B115" s="144" t="s">
        <v>68</v>
      </c>
      <c r="C115" s="150">
        <v>185000</v>
      </c>
      <c r="D115" s="150">
        <v>594800</v>
      </c>
      <c r="E115" s="152"/>
      <c r="F115" s="43"/>
    </row>
    <row r="116" spans="1:6" s="59" customFormat="1" ht="22.5" customHeight="1">
      <c r="A116" s="143"/>
      <c r="B116" s="144" t="s">
        <v>241</v>
      </c>
      <c r="C116" s="150">
        <v>50000</v>
      </c>
      <c r="D116" s="150">
        <v>50000</v>
      </c>
      <c r="E116" s="149"/>
      <c r="F116" s="43"/>
    </row>
    <row r="117" spans="1:6" s="59" customFormat="1" ht="22.5" customHeight="1">
      <c r="A117" s="143"/>
      <c r="B117" s="144" t="s">
        <v>3</v>
      </c>
      <c r="C117" s="150"/>
      <c r="D117" s="150">
        <v>30000</v>
      </c>
      <c r="E117" s="149"/>
      <c r="F117" s="43"/>
    </row>
    <row r="118" spans="1:6" s="59" customFormat="1" ht="22.5" customHeight="1">
      <c r="A118" s="141"/>
      <c r="B118" s="144" t="s">
        <v>193</v>
      </c>
      <c r="C118" s="150"/>
      <c r="D118" s="150">
        <v>50000</v>
      </c>
      <c r="E118" s="152"/>
      <c r="F118" s="43"/>
    </row>
    <row r="119" spans="1:6" s="3" customFormat="1" ht="22.5" customHeight="1">
      <c r="A119" s="143" t="s">
        <v>62</v>
      </c>
      <c r="B119" s="144" t="s">
        <v>65</v>
      </c>
      <c r="C119" s="150">
        <f>88219000-95000</f>
        <v>88124000</v>
      </c>
      <c r="D119" s="150">
        <v>88141600</v>
      </c>
      <c r="E119" s="152">
        <f>D119/C119%</f>
        <v>100.01997185783668</v>
      </c>
      <c r="F119" s="60"/>
    </row>
    <row r="120" spans="1:6" s="3" customFormat="1" ht="22.5" customHeight="1">
      <c r="A120" s="143"/>
      <c r="B120" s="144" t="s">
        <v>71</v>
      </c>
      <c r="C120" s="150"/>
      <c r="D120" s="150">
        <v>82825120</v>
      </c>
      <c r="E120" s="152"/>
      <c r="F120" s="60"/>
    </row>
    <row r="121" spans="1:6" s="3" customFormat="1" ht="22.5" customHeight="1">
      <c r="A121" s="143"/>
      <c r="B121" s="144" t="s">
        <v>144</v>
      </c>
      <c r="C121" s="150">
        <v>3540000</v>
      </c>
      <c r="D121" s="150">
        <v>3292680</v>
      </c>
      <c r="E121" s="152"/>
      <c r="F121" s="60"/>
    </row>
    <row r="122" spans="1:6" s="3" customFormat="1" ht="22.5" customHeight="1">
      <c r="A122" s="143"/>
      <c r="B122" s="144" t="s">
        <v>108</v>
      </c>
      <c r="C122" s="150">
        <v>480000</v>
      </c>
      <c r="D122" s="150">
        <v>404500</v>
      </c>
      <c r="E122" s="152"/>
      <c r="F122" s="60"/>
    </row>
    <row r="123" spans="1:6" s="3" customFormat="1" ht="35.25" customHeight="1">
      <c r="A123" s="143"/>
      <c r="B123" s="144" t="s">
        <v>223</v>
      </c>
      <c r="C123" s="150">
        <v>410000</v>
      </c>
      <c r="D123" s="150">
        <v>410000</v>
      </c>
      <c r="E123" s="152"/>
      <c r="F123" s="60"/>
    </row>
    <row r="124" spans="1:6" s="64" customFormat="1" ht="22.5" customHeight="1">
      <c r="A124" s="143"/>
      <c r="B124" s="144" t="s">
        <v>193</v>
      </c>
      <c r="C124" s="150"/>
      <c r="D124" s="150">
        <v>546000</v>
      </c>
      <c r="E124" s="152"/>
      <c r="F124" s="63"/>
    </row>
    <row r="125" spans="1:6" s="3" customFormat="1" ht="22.5" customHeight="1">
      <c r="A125" s="143"/>
      <c r="B125" s="144" t="s">
        <v>196</v>
      </c>
      <c r="C125" s="150"/>
      <c r="D125" s="150">
        <v>663300</v>
      </c>
      <c r="E125" s="152"/>
      <c r="F125" s="60"/>
    </row>
    <row r="126" spans="1:6" s="3" customFormat="1" ht="22.5" customHeight="1">
      <c r="A126" s="143">
        <v>8</v>
      </c>
      <c r="B126" s="144" t="s">
        <v>83</v>
      </c>
      <c r="C126" s="150">
        <v>1650000</v>
      </c>
      <c r="D126" s="150">
        <v>1650000</v>
      </c>
      <c r="E126" s="152">
        <f>D126/C126%</f>
        <v>100</v>
      </c>
      <c r="F126" s="60"/>
    </row>
    <row r="127" spans="1:6" s="64" customFormat="1" ht="22.5" customHeight="1">
      <c r="A127" s="143"/>
      <c r="B127" s="144" t="s">
        <v>69</v>
      </c>
      <c r="C127" s="150"/>
      <c r="D127" s="150">
        <v>611000</v>
      </c>
      <c r="E127" s="152"/>
      <c r="F127" s="63"/>
    </row>
    <row r="128" spans="1:6" s="64" customFormat="1" ht="34.5" customHeight="1">
      <c r="A128" s="143"/>
      <c r="B128" s="144" t="s">
        <v>223</v>
      </c>
      <c r="C128" s="150">
        <v>40000</v>
      </c>
      <c r="D128" s="150">
        <v>40000</v>
      </c>
      <c r="E128" s="152"/>
      <c r="F128" s="63"/>
    </row>
    <row r="129" spans="1:6" s="3" customFormat="1" ht="22.5" customHeight="1">
      <c r="A129" s="143"/>
      <c r="B129" s="144" t="s">
        <v>117</v>
      </c>
      <c r="C129" s="150"/>
      <c r="D129" s="150">
        <v>959000</v>
      </c>
      <c r="E129" s="152"/>
      <c r="F129" s="60"/>
    </row>
    <row r="130" spans="1:6" s="3" customFormat="1" ht="22.5" customHeight="1">
      <c r="A130" s="143"/>
      <c r="B130" s="144" t="s">
        <v>3</v>
      </c>
      <c r="C130" s="150"/>
      <c r="D130" s="150">
        <v>10000</v>
      </c>
      <c r="E130" s="149"/>
      <c r="F130" s="60"/>
    </row>
    <row r="131" spans="1:6" s="3" customFormat="1" ht="22.5" customHeight="1">
      <c r="A131" s="141"/>
      <c r="B131" s="144" t="s">
        <v>193</v>
      </c>
      <c r="C131" s="150"/>
      <c r="D131" s="150">
        <v>30000</v>
      </c>
      <c r="E131" s="152"/>
      <c r="F131" s="60"/>
    </row>
    <row r="132" spans="1:6" s="3" customFormat="1" ht="22.5" customHeight="1">
      <c r="A132" s="143">
        <v>9</v>
      </c>
      <c r="B132" s="144" t="s">
        <v>141</v>
      </c>
      <c r="C132" s="150">
        <v>16695000</v>
      </c>
      <c r="D132" s="150">
        <v>17072300</v>
      </c>
      <c r="E132" s="152"/>
      <c r="F132" s="60"/>
    </row>
    <row r="133" spans="1:6" s="3" customFormat="1" ht="22.5" customHeight="1">
      <c r="A133" s="143"/>
      <c r="B133" s="144" t="s">
        <v>1</v>
      </c>
      <c r="C133" s="150">
        <v>6500000</v>
      </c>
      <c r="D133" s="150">
        <v>6430800</v>
      </c>
      <c r="E133" s="152"/>
      <c r="F133" s="60"/>
    </row>
    <row r="134" spans="1:5" ht="22.5" customHeight="1">
      <c r="A134" s="143"/>
      <c r="B134" s="144" t="s">
        <v>242</v>
      </c>
      <c r="C134" s="150">
        <v>1550000</v>
      </c>
      <c r="D134" s="150">
        <v>896000</v>
      </c>
      <c r="E134" s="149"/>
    </row>
    <row r="135" spans="1:5" ht="22.5" customHeight="1">
      <c r="A135" s="143"/>
      <c r="B135" s="144" t="s">
        <v>142</v>
      </c>
      <c r="C135" s="150">
        <v>200000</v>
      </c>
      <c r="D135" s="150">
        <v>200000</v>
      </c>
      <c r="E135" s="152"/>
    </row>
    <row r="136" spans="1:6" s="59" customFormat="1" ht="22.5" customHeight="1">
      <c r="A136" s="143"/>
      <c r="B136" s="144" t="s">
        <v>243</v>
      </c>
      <c r="C136" s="150">
        <v>5980000</v>
      </c>
      <c r="D136" s="150">
        <v>5880000</v>
      </c>
      <c r="E136" s="152"/>
      <c r="F136" s="43"/>
    </row>
    <row r="137" spans="1:6" s="59" customFormat="1" ht="22.5" customHeight="1">
      <c r="A137" s="143"/>
      <c r="B137" s="144" t="s">
        <v>178</v>
      </c>
      <c r="C137" s="150">
        <v>650000</v>
      </c>
      <c r="D137" s="150">
        <v>650000</v>
      </c>
      <c r="E137" s="152"/>
      <c r="F137" s="43"/>
    </row>
    <row r="138" spans="1:6" s="59" customFormat="1" ht="22.5" customHeight="1">
      <c r="A138" s="143"/>
      <c r="B138" s="144" t="s">
        <v>140</v>
      </c>
      <c r="C138" s="150"/>
      <c r="D138" s="150">
        <v>3015500</v>
      </c>
      <c r="E138" s="152"/>
      <c r="F138" s="43"/>
    </row>
    <row r="139" spans="1:5" ht="24" customHeight="1">
      <c r="A139" s="143">
        <v>10</v>
      </c>
      <c r="B139" s="144" t="s">
        <v>53</v>
      </c>
      <c r="C139" s="150">
        <v>797000</v>
      </c>
      <c r="D139" s="150">
        <v>797000</v>
      </c>
      <c r="E139" s="152">
        <f>D139/C139%</f>
        <v>100</v>
      </c>
    </row>
    <row r="140" spans="1:6" s="59" customFormat="1" ht="22.5" customHeight="1">
      <c r="A140" s="143"/>
      <c r="B140" s="144" t="s">
        <v>66</v>
      </c>
      <c r="C140" s="150">
        <v>90000</v>
      </c>
      <c r="D140" s="150">
        <v>90000</v>
      </c>
      <c r="E140" s="152"/>
      <c r="F140" s="43"/>
    </row>
    <row r="141" spans="1:6" s="59" customFormat="1" ht="34.5" customHeight="1">
      <c r="A141" s="143"/>
      <c r="B141" s="144" t="s">
        <v>223</v>
      </c>
      <c r="C141" s="150">
        <v>80000</v>
      </c>
      <c r="D141" s="150">
        <v>80000</v>
      </c>
      <c r="E141" s="152"/>
      <c r="F141" s="43"/>
    </row>
    <row r="142" spans="1:6" s="59" customFormat="1" ht="22.5" customHeight="1">
      <c r="A142" s="143"/>
      <c r="B142" s="144" t="s">
        <v>121</v>
      </c>
      <c r="C142" s="150"/>
      <c r="D142" s="150">
        <v>30000</v>
      </c>
      <c r="E142" s="152"/>
      <c r="F142" s="43"/>
    </row>
    <row r="143" spans="1:6" s="59" customFormat="1" ht="22.5" customHeight="1">
      <c r="A143" s="143"/>
      <c r="B143" s="144" t="s">
        <v>244</v>
      </c>
      <c r="C143" s="150"/>
      <c r="D143" s="150">
        <v>120000</v>
      </c>
      <c r="E143" s="152"/>
      <c r="F143" s="43"/>
    </row>
    <row r="144" spans="1:6" s="59" customFormat="1" ht="22.5" customHeight="1">
      <c r="A144" s="143"/>
      <c r="B144" s="144" t="s">
        <v>179</v>
      </c>
      <c r="C144" s="150"/>
      <c r="D144" s="150">
        <v>60000</v>
      </c>
      <c r="E144" s="152"/>
      <c r="F144" s="43"/>
    </row>
    <row r="145" spans="1:6" s="59" customFormat="1" ht="22.5" customHeight="1">
      <c r="A145" s="143"/>
      <c r="B145" s="144" t="s">
        <v>180</v>
      </c>
      <c r="C145" s="150"/>
      <c r="D145" s="150">
        <v>80000</v>
      </c>
      <c r="E145" s="152"/>
      <c r="F145" s="43"/>
    </row>
    <row r="146" spans="1:6" s="59" customFormat="1" ht="32.25" customHeight="1">
      <c r="A146" s="143"/>
      <c r="B146" s="144" t="s">
        <v>245</v>
      </c>
      <c r="C146" s="150"/>
      <c r="D146" s="150">
        <v>20000</v>
      </c>
      <c r="E146" s="152"/>
      <c r="F146" s="43"/>
    </row>
    <row r="147" spans="1:6" s="59" customFormat="1" ht="22.5" customHeight="1">
      <c r="A147" s="143"/>
      <c r="B147" s="144" t="s">
        <v>198</v>
      </c>
      <c r="C147" s="150"/>
      <c r="D147" s="150">
        <v>40000</v>
      </c>
      <c r="E147" s="152"/>
      <c r="F147" s="43"/>
    </row>
    <row r="148" spans="1:6" s="59" customFormat="1" ht="22.5" customHeight="1">
      <c r="A148" s="143"/>
      <c r="B148" s="144" t="s">
        <v>3</v>
      </c>
      <c r="C148" s="150"/>
      <c r="D148" s="150">
        <v>230000</v>
      </c>
      <c r="E148" s="152"/>
      <c r="F148" s="43"/>
    </row>
    <row r="149" spans="1:6" s="59" customFormat="1" ht="22.5" customHeight="1">
      <c r="A149" s="143"/>
      <c r="B149" s="144" t="s">
        <v>193</v>
      </c>
      <c r="C149" s="150"/>
      <c r="D149" s="150">
        <v>47000</v>
      </c>
      <c r="E149" s="152"/>
      <c r="F149" s="43"/>
    </row>
    <row r="150" spans="1:5" ht="24.75" customHeight="1">
      <c r="A150" s="143">
        <v>11</v>
      </c>
      <c r="B150" s="144" t="s">
        <v>54</v>
      </c>
      <c r="C150" s="150">
        <f>SUM(C151:C152)</f>
        <v>10665000</v>
      </c>
      <c r="D150" s="150">
        <v>10665000</v>
      </c>
      <c r="E150" s="152">
        <f>D150/C150%</f>
        <v>100</v>
      </c>
    </row>
    <row r="151" spans="1:6" s="59" customFormat="1" ht="22.5" customHeight="1">
      <c r="A151" s="143"/>
      <c r="B151" s="144" t="s">
        <v>55</v>
      </c>
      <c r="C151" s="150">
        <v>8461000</v>
      </c>
      <c r="D151" s="150">
        <v>8461000</v>
      </c>
      <c r="E151" s="152"/>
      <c r="F151" s="43"/>
    </row>
    <row r="152" spans="1:6" s="59" customFormat="1" ht="22.5" customHeight="1">
      <c r="A152" s="143"/>
      <c r="B152" s="144" t="s">
        <v>246</v>
      </c>
      <c r="C152" s="150">
        <v>2204000</v>
      </c>
      <c r="D152" s="150">
        <v>2204000</v>
      </c>
      <c r="E152" s="152"/>
      <c r="F152" s="43"/>
    </row>
    <row r="153" spans="1:5" ht="24.75" customHeight="1">
      <c r="A153" s="141" t="s">
        <v>23</v>
      </c>
      <c r="B153" s="147" t="s">
        <v>247</v>
      </c>
      <c r="C153" s="148"/>
      <c r="D153" s="148">
        <v>2750000</v>
      </c>
      <c r="E153" s="149"/>
    </row>
    <row r="154" spans="1:5" ht="24.75" customHeight="1">
      <c r="A154" s="141" t="s">
        <v>90</v>
      </c>
      <c r="B154" s="147" t="s">
        <v>248</v>
      </c>
      <c r="C154" s="148">
        <f>SUM(C155:C157)</f>
        <v>3184000</v>
      </c>
      <c r="D154" s="148">
        <v>3184000</v>
      </c>
      <c r="E154" s="149">
        <f>D154/C154%</f>
        <v>100</v>
      </c>
    </row>
    <row r="155" spans="1:6" s="59" customFormat="1" ht="22.5" customHeight="1">
      <c r="A155" s="143">
        <v>1</v>
      </c>
      <c r="B155" s="144" t="s">
        <v>134</v>
      </c>
      <c r="C155" s="150">
        <v>1398000</v>
      </c>
      <c r="D155" s="150">
        <v>1398000</v>
      </c>
      <c r="E155" s="152"/>
      <c r="F155" s="43"/>
    </row>
    <row r="156" spans="1:6" s="59" customFormat="1" ht="22.5" customHeight="1">
      <c r="A156" s="143">
        <v>2</v>
      </c>
      <c r="B156" s="144" t="s">
        <v>143</v>
      </c>
      <c r="C156" s="150">
        <v>854000</v>
      </c>
      <c r="D156" s="150">
        <v>854000</v>
      </c>
      <c r="E156" s="152"/>
      <c r="F156" s="43"/>
    </row>
    <row r="157" spans="1:6" s="59" customFormat="1" ht="22.5" customHeight="1" thickBot="1">
      <c r="A157" s="145">
        <v>3</v>
      </c>
      <c r="B157" s="146" t="s">
        <v>115</v>
      </c>
      <c r="C157" s="153">
        <v>932000</v>
      </c>
      <c r="D157" s="153">
        <v>932000</v>
      </c>
      <c r="E157" s="154"/>
      <c r="F157" s="43"/>
    </row>
  </sheetData>
  <sheetProtection/>
  <mergeCells count="9">
    <mergeCell ref="A1:E1"/>
    <mergeCell ref="A2:E2"/>
    <mergeCell ref="A3:E3"/>
    <mergeCell ref="E5:E6"/>
    <mergeCell ref="D4:E4"/>
    <mergeCell ref="A5:A6"/>
    <mergeCell ref="B5:B6"/>
    <mergeCell ref="C5:C6"/>
    <mergeCell ref="D5:D6"/>
  </mergeCells>
  <printOptions horizontalCentered="1"/>
  <pageMargins left="0" right="0" top="0.5" bottom="0.5" header="0.5" footer="0.5"/>
  <pageSetup horizontalDpi="600" verticalDpi="600" orientation="portrait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O158"/>
  <sheetViews>
    <sheetView zoomScalePageLayoutView="0" workbookViewId="0" topLeftCell="A1">
      <selection activeCell="B12" sqref="B12"/>
    </sheetView>
  </sheetViews>
  <sheetFormatPr defaultColWidth="8.88671875" defaultRowHeight="16.5"/>
  <cols>
    <col min="1" max="1" width="5.10546875" style="1" customWidth="1"/>
    <col min="2" max="2" width="54.3359375" style="4" customWidth="1"/>
    <col min="3" max="3" width="12.6640625" style="5" customWidth="1"/>
    <col min="4" max="4" width="12.6640625" style="7" customWidth="1"/>
    <col min="5" max="5" width="12.6640625" style="45" customWidth="1"/>
    <col min="6" max="6" width="12.77734375" style="36" customWidth="1"/>
    <col min="7" max="7" width="15.6640625" style="36" customWidth="1"/>
    <col min="8" max="16384" width="8.88671875" style="1" customWidth="1"/>
  </cols>
  <sheetData>
    <row r="1" spans="1:5" ht="18.75">
      <c r="A1" s="188" t="s">
        <v>249</v>
      </c>
      <c r="B1" s="188"/>
      <c r="C1" s="188"/>
      <c r="D1" s="188"/>
      <c r="E1" s="188"/>
    </row>
    <row r="2" spans="1:5" ht="18.75">
      <c r="A2" s="188" t="s">
        <v>181</v>
      </c>
      <c r="B2" s="188"/>
      <c r="C2" s="188"/>
      <c r="D2" s="188"/>
      <c r="E2" s="188"/>
    </row>
    <row r="3" spans="1:5" ht="18.75">
      <c r="A3" s="188" t="s">
        <v>128</v>
      </c>
      <c r="B3" s="188"/>
      <c r="C3" s="188"/>
      <c r="D3" s="188"/>
      <c r="E3" s="188"/>
    </row>
    <row r="4" spans="1:5" ht="18.75" customHeight="1">
      <c r="A4" s="189" t="str">
        <f>'Biểu 03'!A3:E3</f>
        <v>(Kèm theo Nghị quyết số 85/NQ-HĐND ngày 18 tháng 12 năm 2015 của HĐND huyện Sông Mã)</v>
      </c>
      <c r="B4" s="189"/>
      <c r="C4" s="189"/>
      <c r="D4" s="189"/>
      <c r="E4" s="189"/>
    </row>
    <row r="5" spans="1:5" ht="18.75" customHeight="1" thickBot="1">
      <c r="A5" s="36"/>
      <c r="B5" s="38"/>
      <c r="C5" s="40"/>
      <c r="D5" s="41"/>
      <c r="E5" s="42" t="s">
        <v>72</v>
      </c>
    </row>
    <row r="6" spans="1:7" s="3" customFormat="1" ht="18" customHeight="1">
      <c r="A6" s="193" t="s">
        <v>17</v>
      </c>
      <c r="B6" s="195" t="s">
        <v>47</v>
      </c>
      <c r="C6" s="197" t="s">
        <v>199</v>
      </c>
      <c r="D6" s="199" t="s">
        <v>26</v>
      </c>
      <c r="E6" s="200"/>
      <c r="F6" s="33"/>
      <c r="G6" s="33"/>
    </row>
    <row r="7" spans="1:7" s="3" customFormat="1" ht="42.75" customHeight="1">
      <c r="A7" s="194"/>
      <c r="B7" s="196"/>
      <c r="C7" s="198"/>
      <c r="D7" s="155" t="s">
        <v>266</v>
      </c>
      <c r="E7" s="157" t="s">
        <v>250</v>
      </c>
      <c r="F7" s="54"/>
      <c r="G7" s="33"/>
    </row>
    <row r="8" spans="1:7" s="25" customFormat="1" ht="21.75" customHeight="1">
      <c r="A8" s="141"/>
      <c r="B8" s="140" t="s">
        <v>206</v>
      </c>
      <c r="C8" s="148">
        <v>558639000</v>
      </c>
      <c r="D8" s="148">
        <v>443995000</v>
      </c>
      <c r="E8" s="209">
        <v>114644000</v>
      </c>
      <c r="F8" s="58"/>
      <c r="G8" s="58">
        <f>D8-'[1]Tong chi 2 câp (4)'!$D$8</f>
        <v>-1350000</v>
      </c>
    </row>
    <row r="9" spans="1:7" s="25" customFormat="1" ht="21" customHeight="1">
      <c r="A9" s="141" t="s">
        <v>19</v>
      </c>
      <c r="B9" s="147" t="s">
        <v>217</v>
      </c>
      <c r="C9" s="148">
        <v>17264000</v>
      </c>
      <c r="D9" s="148">
        <v>17264000</v>
      </c>
      <c r="E9" s="209">
        <v>0</v>
      </c>
      <c r="F9" s="58"/>
      <c r="G9" s="48"/>
    </row>
    <row r="10" spans="1:7" s="24" customFormat="1" ht="21" customHeight="1">
      <c r="A10" s="143">
        <v>1</v>
      </c>
      <c r="B10" s="144" t="s">
        <v>48</v>
      </c>
      <c r="C10" s="150">
        <v>2000000</v>
      </c>
      <c r="D10" s="150">
        <v>2000000</v>
      </c>
      <c r="E10" s="210">
        <v>0</v>
      </c>
      <c r="F10" s="47"/>
      <c r="G10" s="47"/>
    </row>
    <row r="11" spans="1:7" s="24" customFormat="1" ht="21" customHeight="1">
      <c r="A11" s="143"/>
      <c r="B11" s="144" t="s">
        <v>133</v>
      </c>
      <c r="C11" s="150">
        <v>280000</v>
      </c>
      <c r="D11" s="150">
        <v>280000</v>
      </c>
      <c r="E11" s="210"/>
      <c r="F11" s="47"/>
      <c r="G11" s="47"/>
    </row>
    <row r="12" spans="1:7" s="25" customFormat="1" ht="21" customHeight="1">
      <c r="A12" s="143"/>
      <c r="B12" s="144" t="s">
        <v>265</v>
      </c>
      <c r="C12" s="150">
        <v>1720000</v>
      </c>
      <c r="D12" s="150">
        <v>1720000</v>
      </c>
      <c r="E12" s="210"/>
      <c r="F12" s="48"/>
      <c r="G12" s="48"/>
    </row>
    <row r="13" spans="1:7" s="24" customFormat="1" ht="21" customHeight="1">
      <c r="A13" s="143">
        <v>2</v>
      </c>
      <c r="B13" s="144" t="s">
        <v>49</v>
      </c>
      <c r="C13" s="150">
        <v>15264000</v>
      </c>
      <c r="D13" s="150">
        <v>15264000</v>
      </c>
      <c r="E13" s="210"/>
      <c r="F13" s="47"/>
      <c r="G13" s="47"/>
    </row>
    <row r="14" spans="1:7" s="12" customFormat="1" ht="21" customHeight="1">
      <c r="A14" s="141" t="s">
        <v>22</v>
      </c>
      <c r="B14" s="147" t="s">
        <v>218</v>
      </c>
      <c r="C14" s="148">
        <v>535441000</v>
      </c>
      <c r="D14" s="148">
        <v>423981000</v>
      </c>
      <c r="E14" s="209">
        <v>111460000</v>
      </c>
      <c r="F14" s="49"/>
      <c r="G14" s="49"/>
    </row>
    <row r="15" spans="1:7" s="2" customFormat="1" ht="21" customHeight="1">
      <c r="A15" s="143">
        <v>1</v>
      </c>
      <c r="B15" s="144" t="s">
        <v>50</v>
      </c>
      <c r="C15" s="150">
        <v>17274040</v>
      </c>
      <c r="D15" s="150">
        <v>14679040</v>
      </c>
      <c r="E15" s="210">
        <v>2595000</v>
      </c>
      <c r="F15" s="44"/>
      <c r="G15" s="44"/>
    </row>
    <row r="16" spans="1:7" s="2" customFormat="1" ht="21" customHeight="1">
      <c r="A16" s="143"/>
      <c r="B16" s="144" t="s">
        <v>251</v>
      </c>
      <c r="C16" s="150">
        <v>1538200</v>
      </c>
      <c r="D16" s="150">
        <v>1538200</v>
      </c>
      <c r="E16" s="210"/>
      <c r="F16" s="44"/>
      <c r="G16" s="44"/>
    </row>
    <row r="17" spans="1:7" s="2" customFormat="1" ht="21" customHeight="1">
      <c r="A17" s="143"/>
      <c r="B17" s="144" t="s">
        <v>252</v>
      </c>
      <c r="C17" s="150">
        <v>1228200</v>
      </c>
      <c r="D17" s="150">
        <v>1228200</v>
      </c>
      <c r="E17" s="210"/>
      <c r="F17" s="44"/>
      <c r="G17" s="44"/>
    </row>
    <row r="18" spans="1:7" s="2" customFormat="1" ht="21" customHeight="1">
      <c r="A18" s="143"/>
      <c r="B18" s="144" t="s">
        <v>253</v>
      </c>
      <c r="C18" s="150">
        <v>310000</v>
      </c>
      <c r="D18" s="150">
        <v>310000</v>
      </c>
      <c r="E18" s="210"/>
      <c r="F18" s="44"/>
      <c r="G18" s="44"/>
    </row>
    <row r="19" spans="1:7" s="2" customFormat="1" ht="21" customHeight="1">
      <c r="A19" s="143"/>
      <c r="B19" s="144" t="s">
        <v>132</v>
      </c>
      <c r="C19" s="150">
        <v>130000</v>
      </c>
      <c r="D19" s="150">
        <v>130000</v>
      </c>
      <c r="E19" s="210"/>
      <c r="F19" s="44"/>
      <c r="G19" s="44"/>
    </row>
    <row r="20" spans="1:7" s="2" customFormat="1" ht="21" customHeight="1">
      <c r="A20" s="143"/>
      <c r="B20" s="144" t="s">
        <v>220</v>
      </c>
      <c r="C20" s="150">
        <v>1684000</v>
      </c>
      <c r="D20" s="150">
        <v>1684000</v>
      </c>
      <c r="E20" s="210"/>
      <c r="F20" s="44"/>
      <c r="G20" s="44"/>
    </row>
    <row r="21" spans="1:7" s="2" customFormat="1" ht="24" customHeight="1">
      <c r="A21" s="143"/>
      <c r="B21" s="144" t="s">
        <v>221</v>
      </c>
      <c r="C21" s="150">
        <v>2770000</v>
      </c>
      <c r="D21" s="150">
        <v>2770000</v>
      </c>
      <c r="E21" s="210"/>
      <c r="F21" s="44"/>
      <c r="G21" s="44"/>
    </row>
    <row r="22" spans="1:7" s="2" customFormat="1" ht="21" customHeight="1">
      <c r="A22" s="143"/>
      <c r="B22" s="144" t="s">
        <v>56</v>
      </c>
      <c r="C22" s="150">
        <v>1759000</v>
      </c>
      <c r="D22" s="150">
        <v>1214000</v>
      </c>
      <c r="E22" s="210">
        <v>545000</v>
      </c>
      <c r="F22" s="44"/>
      <c r="G22" s="44"/>
    </row>
    <row r="23" spans="1:7" s="2" customFormat="1" ht="21" customHeight="1">
      <c r="A23" s="143"/>
      <c r="B23" s="144" t="s">
        <v>112</v>
      </c>
      <c r="C23" s="150">
        <v>3000000</v>
      </c>
      <c r="D23" s="150">
        <v>3000000</v>
      </c>
      <c r="E23" s="210"/>
      <c r="F23" s="44"/>
      <c r="G23" s="44"/>
    </row>
    <row r="24" spans="1:7" s="2" customFormat="1" ht="21" customHeight="1">
      <c r="A24" s="143"/>
      <c r="B24" s="144" t="s">
        <v>264</v>
      </c>
      <c r="C24" s="150">
        <v>2000000</v>
      </c>
      <c r="D24" s="150">
        <v>0</v>
      </c>
      <c r="E24" s="210">
        <v>2000000</v>
      </c>
      <c r="F24" s="44"/>
      <c r="G24" s="44"/>
    </row>
    <row r="25" spans="1:7" s="2" customFormat="1" ht="21" customHeight="1">
      <c r="A25" s="143"/>
      <c r="B25" s="144" t="s">
        <v>104</v>
      </c>
      <c r="C25" s="150">
        <v>1100000</v>
      </c>
      <c r="D25" s="150">
        <v>1100000</v>
      </c>
      <c r="E25" s="210"/>
      <c r="F25" s="44"/>
      <c r="G25" s="44"/>
    </row>
    <row r="26" spans="1:7" s="2" customFormat="1" ht="21" customHeight="1">
      <c r="A26" s="143"/>
      <c r="B26" s="144" t="s">
        <v>105</v>
      </c>
      <c r="C26" s="150">
        <v>950000</v>
      </c>
      <c r="D26" s="150">
        <v>900000</v>
      </c>
      <c r="E26" s="210">
        <v>50000</v>
      </c>
      <c r="F26" s="44"/>
      <c r="G26" s="44"/>
    </row>
    <row r="27" spans="1:7" s="2" customFormat="1" ht="21" customHeight="1">
      <c r="A27" s="143"/>
      <c r="B27" s="144" t="s">
        <v>88</v>
      </c>
      <c r="C27" s="150">
        <v>2472840</v>
      </c>
      <c r="D27" s="150">
        <v>2472840</v>
      </c>
      <c r="E27" s="210"/>
      <c r="F27" s="44"/>
      <c r="G27" s="44"/>
    </row>
    <row r="28" spans="1:7" s="24" customFormat="1" ht="21" customHeight="1">
      <c r="A28" s="143">
        <v>2</v>
      </c>
      <c r="B28" s="144" t="s">
        <v>81</v>
      </c>
      <c r="C28" s="150">
        <v>308668000</v>
      </c>
      <c r="D28" s="150">
        <v>308208000</v>
      </c>
      <c r="E28" s="210">
        <v>460000</v>
      </c>
      <c r="F28" s="47"/>
      <c r="G28" s="47"/>
    </row>
    <row r="29" spans="1:7" s="24" customFormat="1" ht="21" customHeight="1">
      <c r="A29" s="143"/>
      <c r="B29" s="144" t="s">
        <v>71</v>
      </c>
      <c r="C29" s="150">
        <v>222196100</v>
      </c>
      <c r="D29" s="150">
        <v>222196100</v>
      </c>
      <c r="E29" s="210"/>
      <c r="F29" s="47"/>
      <c r="G29" s="47"/>
    </row>
    <row r="30" spans="1:7" s="24" customFormat="1" ht="33" customHeight="1">
      <c r="A30" s="143"/>
      <c r="B30" s="144" t="s">
        <v>223</v>
      </c>
      <c r="C30" s="150">
        <v>3650000</v>
      </c>
      <c r="D30" s="150">
        <v>3650000</v>
      </c>
      <c r="E30" s="210"/>
      <c r="F30" s="47"/>
      <c r="G30" s="47"/>
    </row>
    <row r="31" spans="1:7" s="24" customFormat="1" ht="21" customHeight="1">
      <c r="A31" s="143"/>
      <c r="B31" s="144" t="s">
        <v>224</v>
      </c>
      <c r="C31" s="150">
        <v>25000000</v>
      </c>
      <c r="D31" s="150">
        <v>25000000</v>
      </c>
      <c r="E31" s="210"/>
      <c r="F31" s="47"/>
      <c r="G31" s="47"/>
    </row>
    <row r="32" spans="1:7" s="24" customFormat="1" ht="33" customHeight="1">
      <c r="A32" s="143"/>
      <c r="B32" s="144" t="s">
        <v>225</v>
      </c>
      <c r="C32" s="150">
        <v>21810000</v>
      </c>
      <c r="D32" s="150">
        <v>21810000</v>
      </c>
      <c r="E32" s="210"/>
      <c r="F32" s="47"/>
      <c r="G32" s="47"/>
    </row>
    <row r="33" spans="1:7" s="24" customFormat="1" ht="22.5" customHeight="1">
      <c r="A33" s="143"/>
      <c r="B33" s="144" t="s">
        <v>254</v>
      </c>
      <c r="C33" s="150">
        <v>1600000</v>
      </c>
      <c r="D33" s="150">
        <v>1140000</v>
      </c>
      <c r="E33" s="210">
        <v>460000</v>
      </c>
      <c r="F33" s="47"/>
      <c r="G33" s="47"/>
    </row>
    <row r="34" spans="1:7" s="24" customFormat="1" ht="21" customHeight="1">
      <c r="A34" s="143"/>
      <c r="B34" s="144" t="s">
        <v>113</v>
      </c>
      <c r="C34" s="150">
        <v>460000</v>
      </c>
      <c r="D34" s="150">
        <v>460000</v>
      </c>
      <c r="E34" s="210"/>
      <c r="F34" s="47"/>
      <c r="G34" s="47"/>
    </row>
    <row r="35" spans="1:7" s="24" customFormat="1" ht="32.25" customHeight="1">
      <c r="A35" s="143"/>
      <c r="B35" s="144" t="s">
        <v>227</v>
      </c>
      <c r="C35" s="150">
        <v>1820000</v>
      </c>
      <c r="D35" s="150">
        <v>1820000</v>
      </c>
      <c r="E35" s="210"/>
      <c r="F35" s="47"/>
      <c r="G35" s="47"/>
    </row>
    <row r="36" spans="1:7" s="24" customFormat="1" ht="22.5" customHeight="1">
      <c r="A36" s="143"/>
      <c r="B36" s="144" t="s">
        <v>151</v>
      </c>
      <c r="C36" s="150">
        <v>792000</v>
      </c>
      <c r="D36" s="150">
        <v>792000</v>
      </c>
      <c r="E36" s="210"/>
      <c r="F36" s="47"/>
      <c r="G36" s="47"/>
    </row>
    <row r="37" spans="1:7" s="24" customFormat="1" ht="21.75" customHeight="1">
      <c r="A37" s="143"/>
      <c r="B37" s="144" t="s">
        <v>152</v>
      </c>
      <c r="C37" s="150">
        <v>425000</v>
      </c>
      <c r="D37" s="150">
        <v>425000</v>
      </c>
      <c r="E37" s="210"/>
      <c r="F37" s="47"/>
      <c r="G37" s="47"/>
    </row>
    <row r="38" spans="1:7" s="24" customFormat="1" ht="22.5" customHeight="1">
      <c r="A38" s="143"/>
      <c r="B38" s="144" t="s">
        <v>153</v>
      </c>
      <c r="C38" s="150">
        <v>1000000</v>
      </c>
      <c r="D38" s="150">
        <v>1000000</v>
      </c>
      <c r="E38" s="210"/>
      <c r="F38" s="47"/>
      <c r="G38" s="47"/>
    </row>
    <row r="39" spans="1:7" s="24" customFormat="1" ht="33" customHeight="1">
      <c r="A39" s="143"/>
      <c r="B39" s="144" t="s">
        <v>228</v>
      </c>
      <c r="C39" s="150">
        <v>1160000</v>
      </c>
      <c r="D39" s="150">
        <v>1160000</v>
      </c>
      <c r="E39" s="210"/>
      <c r="F39" s="47"/>
      <c r="G39" s="47"/>
    </row>
    <row r="40" spans="1:7" s="25" customFormat="1" ht="21" customHeight="1">
      <c r="A40" s="143"/>
      <c r="B40" s="144" t="s">
        <v>168</v>
      </c>
      <c r="C40" s="150">
        <v>6810000</v>
      </c>
      <c r="D40" s="150">
        <v>6810000</v>
      </c>
      <c r="E40" s="210"/>
      <c r="F40" s="48"/>
      <c r="G40" s="48"/>
    </row>
    <row r="41" spans="1:7" s="24" customFormat="1" ht="21" customHeight="1">
      <c r="A41" s="143"/>
      <c r="B41" s="144" t="s">
        <v>169</v>
      </c>
      <c r="C41" s="150">
        <v>13190000</v>
      </c>
      <c r="D41" s="150">
        <v>13190000</v>
      </c>
      <c r="E41" s="210"/>
      <c r="F41" s="47"/>
      <c r="G41" s="47"/>
    </row>
    <row r="42" spans="1:7" s="24" customFormat="1" ht="21" customHeight="1">
      <c r="A42" s="143"/>
      <c r="B42" s="144" t="s">
        <v>131</v>
      </c>
      <c r="C42" s="150">
        <v>5450000</v>
      </c>
      <c r="D42" s="150">
        <v>5450000</v>
      </c>
      <c r="E42" s="210"/>
      <c r="F42" s="47"/>
      <c r="G42" s="47"/>
    </row>
    <row r="43" spans="1:7" s="24" customFormat="1" ht="21" customHeight="1">
      <c r="A43" s="143"/>
      <c r="B43" s="144" t="s">
        <v>170</v>
      </c>
      <c r="C43" s="150">
        <v>815900</v>
      </c>
      <c r="D43" s="150">
        <v>815900</v>
      </c>
      <c r="E43" s="210"/>
      <c r="F43" s="47"/>
      <c r="G43" s="47"/>
    </row>
    <row r="44" spans="1:7" s="24" customFormat="1" ht="21" customHeight="1">
      <c r="A44" s="143"/>
      <c r="B44" s="144" t="s">
        <v>3</v>
      </c>
      <c r="C44" s="150">
        <v>780000</v>
      </c>
      <c r="D44" s="150">
        <v>780000</v>
      </c>
      <c r="E44" s="210"/>
      <c r="F44" s="47"/>
      <c r="G44" s="47"/>
    </row>
    <row r="45" spans="1:7" s="24" customFormat="1" ht="21" customHeight="1">
      <c r="A45" s="141"/>
      <c r="B45" s="144" t="s">
        <v>193</v>
      </c>
      <c r="C45" s="150">
        <v>1709000</v>
      </c>
      <c r="D45" s="150">
        <v>1709000</v>
      </c>
      <c r="E45" s="210"/>
      <c r="F45" s="47"/>
      <c r="G45" s="47"/>
    </row>
    <row r="46" spans="1:7" s="24" customFormat="1" ht="21" customHeight="1">
      <c r="A46" s="143">
        <v>3</v>
      </c>
      <c r="B46" s="144" t="s">
        <v>255</v>
      </c>
      <c r="C46" s="150">
        <v>33065560</v>
      </c>
      <c r="D46" s="150">
        <v>29884660</v>
      </c>
      <c r="E46" s="210">
        <v>3180900</v>
      </c>
      <c r="F46" s="47"/>
      <c r="G46" s="47"/>
    </row>
    <row r="47" spans="1:7" s="24" customFormat="1" ht="21" customHeight="1">
      <c r="A47" s="143"/>
      <c r="B47" s="144" t="s">
        <v>71</v>
      </c>
      <c r="C47" s="150">
        <v>27241160</v>
      </c>
      <c r="D47" s="150">
        <v>27241160</v>
      </c>
      <c r="E47" s="210"/>
      <c r="F47" s="47"/>
      <c r="G47" s="47"/>
    </row>
    <row r="48" spans="1:7" s="24" customFormat="1" ht="33" customHeight="1">
      <c r="A48" s="143"/>
      <c r="B48" s="144" t="s">
        <v>223</v>
      </c>
      <c r="C48" s="150">
        <v>250000</v>
      </c>
      <c r="D48" s="150">
        <v>250000</v>
      </c>
      <c r="E48" s="210"/>
      <c r="F48" s="47"/>
      <c r="G48" s="47"/>
    </row>
    <row r="49" spans="1:7" s="24" customFormat="1" ht="21" customHeight="1">
      <c r="A49" s="143"/>
      <c r="B49" s="144" t="s">
        <v>256</v>
      </c>
      <c r="C49" s="150">
        <v>375000</v>
      </c>
      <c r="D49" s="150">
        <v>375000</v>
      </c>
      <c r="E49" s="210"/>
      <c r="F49" s="47"/>
      <c r="G49" s="47"/>
    </row>
    <row r="50" spans="1:7" s="25" customFormat="1" ht="21" customHeight="1">
      <c r="A50" s="143"/>
      <c r="B50" s="144" t="s">
        <v>257</v>
      </c>
      <c r="C50" s="150">
        <v>3180900</v>
      </c>
      <c r="D50" s="150">
        <v>0</v>
      </c>
      <c r="E50" s="210">
        <v>3180900</v>
      </c>
      <c r="F50" s="48"/>
      <c r="G50" s="48"/>
    </row>
    <row r="51" spans="1:7" s="24" customFormat="1" ht="24" customHeight="1">
      <c r="A51" s="143"/>
      <c r="B51" s="144" t="s">
        <v>15</v>
      </c>
      <c r="C51" s="150">
        <v>305500</v>
      </c>
      <c r="D51" s="150">
        <v>305500</v>
      </c>
      <c r="E51" s="210"/>
      <c r="F51" s="47"/>
      <c r="G51" s="47"/>
    </row>
    <row r="52" spans="1:7" s="24" customFormat="1" ht="21" customHeight="1">
      <c r="A52" s="143"/>
      <c r="B52" s="144" t="s">
        <v>120</v>
      </c>
      <c r="C52" s="150">
        <v>600000</v>
      </c>
      <c r="D52" s="150">
        <v>600000</v>
      </c>
      <c r="E52" s="210"/>
      <c r="F52" s="47"/>
      <c r="G52" s="47"/>
    </row>
    <row r="53" spans="1:7" s="24" customFormat="1" ht="21" customHeight="1">
      <c r="A53" s="143"/>
      <c r="B53" s="144" t="s">
        <v>2</v>
      </c>
      <c r="C53" s="150">
        <v>413000</v>
      </c>
      <c r="D53" s="150">
        <v>413000</v>
      </c>
      <c r="E53" s="210"/>
      <c r="F53" s="47"/>
      <c r="G53" s="47"/>
    </row>
    <row r="54" spans="1:7" s="24" customFormat="1" ht="33.75" customHeight="1">
      <c r="A54" s="143"/>
      <c r="B54" s="144" t="s">
        <v>171</v>
      </c>
      <c r="C54" s="150">
        <v>400000</v>
      </c>
      <c r="D54" s="150">
        <v>400000</v>
      </c>
      <c r="E54" s="210">
        <v>0</v>
      </c>
      <c r="F54" s="47"/>
      <c r="G54" s="47"/>
    </row>
    <row r="55" spans="1:7" s="24" customFormat="1" ht="21" customHeight="1">
      <c r="A55" s="141"/>
      <c r="B55" s="144" t="s">
        <v>193</v>
      </c>
      <c r="C55" s="150">
        <v>300000</v>
      </c>
      <c r="D55" s="150">
        <v>300000</v>
      </c>
      <c r="E55" s="210"/>
      <c r="F55" s="47"/>
      <c r="G55" s="47"/>
    </row>
    <row r="56" spans="1:7" s="24" customFormat="1" ht="21" customHeight="1">
      <c r="A56" s="143">
        <v>4</v>
      </c>
      <c r="B56" s="144" t="s">
        <v>229</v>
      </c>
      <c r="C56" s="150">
        <v>3055000</v>
      </c>
      <c r="D56" s="150">
        <v>3055000</v>
      </c>
      <c r="E56" s="210"/>
      <c r="F56" s="47"/>
      <c r="G56" s="47"/>
    </row>
    <row r="57" spans="1:7" s="25" customFormat="1" ht="21" customHeight="1">
      <c r="A57" s="143"/>
      <c r="B57" s="144" t="s">
        <v>71</v>
      </c>
      <c r="C57" s="150">
        <v>1930000</v>
      </c>
      <c r="D57" s="150">
        <v>1930000</v>
      </c>
      <c r="E57" s="210"/>
      <c r="F57" s="48"/>
      <c r="G57" s="48"/>
    </row>
    <row r="58" spans="1:7" s="24" customFormat="1" ht="36" customHeight="1">
      <c r="A58" s="143"/>
      <c r="B58" s="144" t="s">
        <v>223</v>
      </c>
      <c r="C58" s="150">
        <v>50000</v>
      </c>
      <c r="D58" s="150">
        <v>50000</v>
      </c>
      <c r="E58" s="210"/>
      <c r="F58" s="47"/>
      <c r="G58" s="47"/>
    </row>
    <row r="59" spans="1:7" s="25" customFormat="1" ht="21" customHeight="1">
      <c r="A59" s="143"/>
      <c r="B59" s="144" t="s">
        <v>6</v>
      </c>
      <c r="C59" s="150">
        <v>100000</v>
      </c>
      <c r="D59" s="150">
        <v>100000</v>
      </c>
      <c r="E59" s="210"/>
      <c r="F59" s="48"/>
      <c r="G59" s="48"/>
    </row>
    <row r="60" spans="1:7" s="24" customFormat="1" ht="21" customHeight="1">
      <c r="A60" s="143"/>
      <c r="B60" s="144" t="s">
        <v>162</v>
      </c>
      <c r="C60" s="150">
        <v>650000</v>
      </c>
      <c r="D60" s="150">
        <v>650000</v>
      </c>
      <c r="E60" s="210"/>
      <c r="F60" s="47"/>
      <c r="G60" s="47"/>
    </row>
    <row r="61" spans="1:7" s="25" customFormat="1" ht="21" customHeight="1">
      <c r="A61" s="143"/>
      <c r="B61" s="144" t="s">
        <v>119</v>
      </c>
      <c r="C61" s="150">
        <v>200000</v>
      </c>
      <c r="D61" s="150">
        <v>200000</v>
      </c>
      <c r="E61" s="210"/>
      <c r="F61" s="48"/>
      <c r="G61" s="48"/>
    </row>
    <row r="62" spans="1:7" s="24" customFormat="1" ht="21" customHeight="1">
      <c r="A62" s="143"/>
      <c r="B62" s="144" t="s">
        <v>3</v>
      </c>
      <c r="C62" s="150">
        <v>35000</v>
      </c>
      <c r="D62" s="150">
        <v>35000</v>
      </c>
      <c r="E62" s="210"/>
      <c r="F62" s="47"/>
      <c r="G62" s="47"/>
    </row>
    <row r="63" spans="1:7" s="24" customFormat="1" ht="21" customHeight="1">
      <c r="A63" s="141"/>
      <c r="B63" s="144" t="s">
        <v>193</v>
      </c>
      <c r="C63" s="150">
        <v>90000</v>
      </c>
      <c r="D63" s="150">
        <v>90000</v>
      </c>
      <c r="E63" s="210"/>
      <c r="F63" s="47"/>
      <c r="G63" s="47"/>
    </row>
    <row r="64" spans="1:7" s="24" customFormat="1" ht="21" customHeight="1">
      <c r="A64" s="143">
        <v>5</v>
      </c>
      <c r="B64" s="144" t="s">
        <v>114</v>
      </c>
      <c r="C64" s="150">
        <v>2210000</v>
      </c>
      <c r="D64" s="150">
        <v>2210000</v>
      </c>
      <c r="E64" s="210"/>
      <c r="F64" s="47"/>
      <c r="G64" s="47"/>
    </row>
    <row r="65" spans="1:7" s="24" customFormat="1" ht="21" customHeight="1">
      <c r="A65" s="141"/>
      <c r="B65" s="144" t="s">
        <v>71</v>
      </c>
      <c r="C65" s="150">
        <v>2098000</v>
      </c>
      <c r="D65" s="150">
        <v>2098000</v>
      </c>
      <c r="E65" s="210"/>
      <c r="F65" s="47"/>
      <c r="G65" s="47"/>
    </row>
    <row r="66" spans="1:7" s="24" customFormat="1" ht="35.25" customHeight="1">
      <c r="A66" s="143"/>
      <c r="B66" s="144" t="s">
        <v>223</v>
      </c>
      <c r="C66" s="150">
        <v>47000</v>
      </c>
      <c r="D66" s="150">
        <v>47000</v>
      </c>
      <c r="E66" s="210"/>
      <c r="F66" s="47"/>
      <c r="G66" s="47"/>
    </row>
    <row r="67" spans="1:7" s="24" customFormat="1" ht="21" customHeight="1">
      <c r="A67" s="143"/>
      <c r="B67" s="144" t="s">
        <v>3</v>
      </c>
      <c r="C67" s="150">
        <v>25000</v>
      </c>
      <c r="D67" s="150">
        <v>25000</v>
      </c>
      <c r="E67" s="210"/>
      <c r="F67" s="47"/>
      <c r="G67" s="47"/>
    </row>
    <row r="68" spans="1:7" s="24" customFormat="1" ht="21" customHeight="1">
      <c r="A68" s="141"/>
      <c r="B68" s="144" t="s">
        <v>193</v>
      </c>
      <c r="C68" s="150">
        <v>40000</v>
      </c>
      <c r="D68" s="150">
        <v>40000</v>
      </c>
      <c r="E68" s="210"/>
      <c r="F68" s="47"/>
      <c r="G68" s="47"/>
    </row>
    <row r="69" spans="1:7" s="24" customFormat="1" ht="21" customHeight="1">
      <c r="A69" s="143">
        <v>6</v>
      </c>
      <c r="B69" s="144" t="s">
        <v>51</v>
      </c>
      <c r="C69" s="150">
        <v>27602000</v>
      </c>
      <c r="D69" s="150">
        <v>24342000</v>
      </c>
      <c r="E69" s="210">
        <v>3260000</v>
      </c>
      <c r="F69" s="47"/>
      <c r="G69" s="47"/>
    </row>
    <row r="70" spans="1:7" s="24" customFormat="1" ht="21" customHeight="1">
      <c r="A70" s="143"/>
      <c r="B70" s="144" t="s">
        <v>57</v>
      </c>
      <c r="C70" s="150">
        <v>2967000</v>
      </c>
      <c r="D70" s="150">
        <v>0</v>
      </c>
      <c r="E70" s="210">
        <v>2967000</v>
      </c>
      <c r="F70" s="47"/>
      <c r="G70" s="47"/>
    </row>
    <row r="71" spans="1:249" s="24" customFormat="1" ht="21" customHeight="1">
      <c r="A71" s="143"/>
      <c r="B71" s="144" t="s">
        <v>7</v>
      </c>
      <c r="C71" s="150">
        <v>970000</v>
      </c>
      <c r="D71" s="150">
        <v>970000</v>
      </c>
      <c r="E71" s="210"/>
      <c r="F71" s="47"/>
      <c r="G71" s="47"/>
      <c r="IO71" s="24">
        <f>SUM(A71:IN71)</f>
        <v>1940000</v>
      </c>
    </row>
    <row r="72" spans="1:7" s="24" customFormat="1" ht="21" customHeight="1">
      <c r="A72" s="143"/>
      <c r="B72" s="144" t="s">
        <v>154</v>
      </c>
      <c r="C72" s="150">
        <v>940000</v>
      </c>
      <c r="D72" s="150">
        <v>940000</v>
      </c>
      <c r="E72" s="210"/>
      <c r="F72" s="47"/>
      <c r="G72" s="47"/>
    </row>
    <row r="73" spans="1:7" s="24" customFormat="1" ht="21" customHeight="1">
      <c r="A73" s="143"/>
      <c r="B73" s="144" t="s">
        <v>172</v>
      </c>
      <c r="C73" s="150">
        <v>30000</v>
      </c>
      <c r="D73" s="150">
        <v>30000</v>
      </c>
      <c r="E73" s="210"/>
      <c r="F73" s="47"/>
      <c r="G73" s="47"/>
    </row>
    <row r="74" spans="1:7" s="24" customFormat="1" ht="21" customHeight="1">
      <c r="A74" s="143"/>
      <c r="B74" s="144" t="s">
        <v>8</v>
      </c>
      <c r="C74" s="150">
        <v>1760000</v>
      </c>
      <c r="D74" s="150">
        <v>1760000</v>
      </c>
      <c r="E74" s="210"/>
      <c r="F74" s="47"/>
      <c r="G74" s="47"/>
    </row>
    <row r="75" spans="1:7" s="2" customFormat="1" ht="21" customHeight="1">
      <c r="A75" s="143"/>
      <c r="B75" s="144" t="s">
        <v>58</v>
      </c>
      <c r="C75" s="150">
        <v>2191000</v>
      </c>
      <c r="D75" s="150">
        <v>2191000</v>
      </c>
      <c r="E75" s="210"/>
      <c r="F75" s="44"/>
      <c r="G75" s="44"/>
    </row>
    <row r="76" spans="1:7" s="24" customFormat="1" ht="33.75" customHeight="1">
      <c r="A76" s="143"/>
      <c r="B76" s="144" t="s">
        <v>223</v>
      </c>
      <c r="C76" s="150">
        <v>20000</v>
      </c>
      <c r="D76" s="150">
        <v>20000</v>
      </c>
      <c r="E76" s="210"/>
      <c r="F76" s="47"/>
      <c r="G76" s="47"/>
    </row>
    <row r="77" spans="1:7" s="24" customFormat="1" ht="24" customHeight="1">
      <c r="A77" s="143"/>
      <c r="B77" s="144" t="s">
        <v>230</v>
      </c>
      <c r="C77" s="150">
        <v>100000</v>
      </c>
      <c r="D77" s="150">
        <v>100000</v>
      </c>
      <c r="E77" s="210"/>
      <c r="F77" s="47"/>
      <c r="G77" s="47"/>
    </row>
    <row r="78" spans="1:7" s="24" customFormat="1" ht="33" customHeight="1">
      <c r="A78" s="143"/>
      <c r="B78" s="144" t="s">
        <v>231</v>
      </c>
      <c r="C78" s="150">
        <v>9500000</v>
      </c>
      <c r="D78" s="150">
        <v>9500000</v>
      </c>
      <c r="E78" s="210"/>
      <c r="F78" s="47"/>
      <c r="G78" s="47"/>
    </row>
    <row r="79" spans="1:7" s="25" customFormat="1" ht="21" customHeight="1">
      <c r="A79" s="143"/>
      <c r="B79" s="144" t="s">
        <v>232</v>
      </c>
      <c r="C79" s="150">
        <v>2600000</v>
      </c>
      <c r="D79" s="150">
        <v>2600000</v>
      </c>
      <c r="E79" s="210"/>
      <c r="F79" s="48"/>
      <c r="G79" s="48"/>
    </row>
    <row r="80" spans="1:7" s="25" customFormat="1" ht="21" customHeight="1">
      <c r="A80" s="143"/>
      <c r="B80" s="144" t="s">
        <v>173</v>
      </c>
      <c r="C80" s="150">
        <v>5142000</v>
      </c>
      <c r="D80" s="150">
        <v>5142000</v>
      </c>
      <c r="E80" s="210"/>
      <c r="F80" s="48"/>
      <c r="G80" s="48"/>
    </row>
    <row r="81" spans="1:7" s="24" customFormat="1" ht="21" customHeight="1">
      <c r="A81" s="143"/>
      <c r="B81" s="144" t="s">
        <v>106</v>
      </c>
      <c r="C81" s="150">
        <v>2347000</v>
      </c>
      <c r="D81" s="150">
        <v>2054000</v>
      </c>
      <c r="E81" s="210">
        <v>293000</v>
      </c>
      <c r="F81" s="47"/>
      <c r="G81" s="47"/>
    </row>
    <row r="82" spans="1:7" s="24" customFormat="1" ht="21" customHeight="1">
      <c r="A82" s="143"/>
      <c r="B82" s="144" t="s">
        <v>155</v>
      </c>
      <c r="C82" s="150">
        <v>245000</v>
      </c>
      <c r="D82" s="150">
        <v>120000</v>
      </c>
      <c r="E82" s="210">
        <v>125000</v>
      </c>
      <c r="F82" s="47"/>
      <c r="G82" s="47"/>
    </row>
    <row r="83" spans="1:7" s="24" customFormat="1" ht="33.75" customHeight="1">
      <c r="A83" s="143"/>
      <c r="B83" s="144" t="s">
        <v>233</v>
      </c>
      <c r="C83" s="150">
        <v>418000</v>
      </c>
      <c r="D83" s="150">
        <v>250000</v>
      </c>
      <c r="E83" s="210">
        <v>168000</v>
      </c>
      <c r="F83" s="47"/>
      <c r="G83" s="47"/>
    </row>
    <row r="84" spans="1:7" s="24" customFormat="1" ht="31.5" customHeight="1">
      <c r="A84" s="143"/>
      <c r="B84" s="144" t="s">
        <v>234</v>
      </c>
      <c r="C84" s="150">
        <v>550000</v>
      </c>
      <c r="D84" s="150">
        <v>550000</v>
      </c>
      <c r="E84" s="210"/>
      <c r="F84" s="47"/>
      <c r="G84" s="47"/>
    </row>
    <row r="85" spans="1:7" s="24" customFormat="1" ht="21" customHeight="1">
      <c r="A85" s="143"/>
      <c r="B85" s="144" t="s">
        <v>156</v>
      </c>
      <c r="C85" s="150">
        <v>120000</v>
      </c>
      <c r="D85" s="150">
        <v>120000</v>
      </c>
      <c r="E85" s="210"/>
      <c r="F85" s="47"/>
      <c r="G85" s="47"/>
    </row>
    <row r="86" spans="1:7" s="25" customFormat="1" ht="21" customHeight="1">
      <c r="A86" s="143"/>
      <c r="B86" s="144" t="s">
        <v>157</v>
      </c>
      <c r="C86" s="150">
        <v>550000</v>
      </c>
      <c r="D86" s="150">
        <v>550000</v>
      </c>
      <c r="E86" s="210"/>
      <c r="F86" s="48"/>
      <c r="G86" s="48"/>
    </row>
    <row r="87" spans="1:7" s="24" customFormat="1" ht="21" customHeight="1">
      <c r="A87" s="143"/>
      <c r="B87" s="144" t="s">
        <v>158</v>
      </c>
      <c r="C87" s="150">
        <v>464000</v>
      </c>
      <c r="D87" s="150">
        <v>464000</v>
      </c>
      <c r="E87" s="210"/>
      <c r="F87" s="47"/>
      <c r="G87" s="47"/>
    </row>
    <row r="88" spans="1:7" s="24" customFormat="1" ht="21" customHeight="1">
      <c r="A88" s="143"/>
      <c r="B88" s="144" t="s">
        <v>3</v>
      </c>
      <c r="C88" s="150">
        <v>10000</v>
      </c>
      <c r="D88" s="150">
        <v>10000</v>
      </c>
      <c r="E88" s="210"/>
      <c r="F88" s="47"/>
      <c r="G88" s="47"/>
    </row>
    <row r="89" spans="1:7" s="24" customFormat="1" ht="21" customHeight="1">
      <c r="A89" s="141"/>
      <c r="B89" s="144" t="s">
        <v>193</v>
      </c>
      <c r="C89" s="150">
        <v>15000</v>
      </c>
      <c r="D89" s="150">
        <v>15000</v>
      </c>
      <c r="E89" s="210"/>
      <c r="F89" s="47"/>
      <c r="G89" s="47"/>
    </row>
    <row r="90" spans="1:7" s="24" customFormat="1" ht="21" customHeight="1">
      <c r="A90" s="143">
        <v>7</v>
      </c>
      <c r="B90" s="144" t="s">
        <v>52</v>
      </c>
      <c r="C90" s="150">
        <v>113382100</v>
      </c>
      <c r="D90" s="150">
        <v>25889300</v>
      </c>
      <c r="E90" s="210">
        <v>87492800</v>
      </c>
      <c r="F90" s="47"/>
      <c r="G90" s="47"/>
    </row>
    <row r="91" spans="1:7" s="2" customFormat="1" ht="21" customHeight="1">
      <c r="A91" s="143" t="s">
        <v>59</v>
      </c>
      <c r="B91" s="144" t="s">
        <v>235</v>
      </c>
      <c r="C91" s="150">
        <v>135000</v>
      </c>
      <c r="D91" s="150">
        <v>135000</v>
      </c>
      <c r="E91" s="210"/>
      <c r="F91" s="44"/>
      <c r="G91" s="44"/>
    </row>
    <row r="92" spans="1:7" s="24" customFormat="1" ht="21" customHeight="1">
      <c r="A92" s="143" t="s">
        <v>60</v>
      </c>
      <c r="B92" s="144" t="s">
        <v>107</v>
      </c>
      <c r="C92" s="150">
        <v>7240000</v>
      </c>
      <c r="D92" s="150">
        <v>7240000</v>
      </c>
      <c r="E92" s="210"/>
      <c r="F92" s="47"/>
      <c r="G92" s="47"/>
    </row>
    <row r="93" spans="1:7" s="24" customFormat="1" ht="21" customHeight="1">
      <c r="A93" s="143"/>
      <c r="B93" s="144" t="s">
        <v>69</v>
      </c>
      <c r="C93" s="150">
        <v>6770000</v>
      </c>
      <c r="D93" s="150">
        <v>6770000</v>
      </c>
      <c r="E93" s="210"/>
      <c r="F93" s="47"/>
      <c r="G93" s="47"/>
    </row>
    <row r="94" spans="1:7" s="24" customFormat="1" ht="33" customHeight="1">
      <c r="A94" s="141"/>
      <c r="B94" s="144" t="s">
        <v>223</v>
      </c>
      <c r="C94" s="150">
        <v>190000</v>
      </c>
      <c r="D94" s="150">
        <v>190000</v>
      </c>
      <c r="E94" s="210"/>
      <c r="F94" s="47"/>
      <c r="G94" s="47"/>
    </row>
    <row r="95" spans="1:7" s="25" customFormat="1" ht="23.25" customHeight="1">
      <c r="A95" s="141"/>
      <c r="B95" s="144" t="s">
        <v>258</v>
      </c>
      <c r="C95" s="150">
        <v>100000</v>
      </c>
      <c r="D95" s="150">
        <v>100000</v>
      </c>
      <c r="E95" s="210"/>
      <c r="F95" s="48"/>
      <c r="G95" s="48"/>
    </row>
    <row r="96" spans="1:7" s="24" customFormat="1" ht="21.75" customHeight="1">
      <c r="A96" s="141"/>
      <c r="B96" s="144" t="s">
        <v>3</v>
      </c>
      <c r="C96" s="150">
        <v>90000</v>
      </c>
      <c r="D96" s="150">
        <v>90000</v>
      </c>
      <c r="E96" s="210"/>
      <c r="F96" s="47"/>
      <c r="G96" s="47"/>
    </row>
    <row r="97" spans="1:7" s="24" customFormat="1" ht="21" customHeight="1">
      <c r="A97" s="141"/>
      <c r="B97" s="144" t="s">
        <v>193</v>
      </c>
      <c r="C97" s="150">
        <v>90000</v>
      </c>
      <c r="D97" s="150">
        <v>90000</v>
      </c>
      <c r="E97" s="210"/>
      <c r="F97" s="47"/>
      <c r="G97" s="47"/>
    </row>
    <row r="98" spans="1:7" s="24" customFormat="1" ht="21" customHeight="1">
      <c r="A98" s="143" t="s">
        <v>194</v>
      </c>
      <c r="B98" s="144" t="s">
        <v>236</v>
      </c>
      <c r="C98" s="150">
        <v>13785500</v>
      </c>
      <c r="D98" s="150">
        <v>13225000</v>
      </c>
      <c r="E98" s="210">
        <v>560500</v>
      </c>
      <c r="F98" s="47"/>
      <c r="G98" s="47"/>
    </row>
    <row r="99" spans="1:7" s="24" customFormat="1" ht="21" customHeight="1">
      <c r="A99" s="143"/>
      <c r="B99" s="144" t="s">
        <v>69</v>
      </c>
      <c r="C99" s="150">
        <v>10654000</v>
      </c>
      <c r="D99" s="150">
        <v>10654000</v>
      </c>
      <c r="E99" s="210"/>
      <c r="F99" s="47"/>
      <c r="G99" s="47"/>
    </row>
    <row r="100" spans="1:7" s="24" customFormat="1" ht="32.25" customHeight="1">
      <c r="A100" s="143"/>
      <c r="B100" s="144" t="s">
        <v>223</v>
      </c>
      <c r="C100" s="150">
        <v>320000</v>
      </c>
      <c r="D100" s="150">
        <v>320000</v>
      </c>
      <c r="E100" s="210"/>
      <c r="F100" s="47"/>
      <c r="G100" s="47"/>
    </row>
    <row r="101" spans="1:7" s="26" customFormat="1" ht="21" customHeight="1">
      <c r="A101" s="143"/>
      <c r="B101" s="144" t="s">
        <v>237</v>
      </c>
      <c r="C101" s="150">
        <v>180000</v>
      </c>
      <c r="D101" s="150">
        <v>180000</v>
      </c>
      <c r="E101" s="210"/>
      <c r="F101" s="50"/>
      <c r="G101" s="50"/>
    </row>
    <row r="102" spans="1:7" s="25" customFormat="1" ht="21" customHeight="1">
      <c r="A102" s="143"/>
      <c r="B102" s="144" t="s">
        <v>61</v>
      </c>
      <c r="C102" s="150">
        <v>105000</v>
      </c>
      <c r="D102" s="150">
        <v>105000</v>
      </c>
      <c r="E102" s="210"/>
      <c r="F102" s="48"/>
      <c r="G102" s="48"/>
    </row>
    <row r="103" spans="1:7" s="24" customFormat="1" ht="21" customHeight="1">
      <c r="A103" s="143"/>
      <c r="B103" s="144" t="s">
        <v>238</v>
      </c>
      <c r="C103" s="150">
        <v>105000</v>
      </c>
      <c r="D103" s="150">
        <v>105000</v>
      </c>
      <c r="E103" s="210"/>
      <c r="F103" s="47"/>
      <c r="G103" s="47"/>
    </row>
    <row r="104" spans="1:7" s="24" customFormat="1" ht="21" customHeight="1">
      <c r="A104" s="143"/>
      <c r="B104" s="144" t="s">
        <v>239</v>
      </c>
      <c r="C104" s="150">
        <v>150000</v>
      </c>
      <c r="D104" s="150">
        <v>150000</v>
      </c>
      <c r="E104" s="210"/>
      <c r="F104" s="47"/>
      <c r="G104" s="47"/>
    </row>
    <row r="105" spans="1:7" s="24" customFormat="1" ht="21" customHeight="1">
      <c r="A105" s="143"/>
      <c r="B105" s="144" t="s">
        <v>259</v>
      </c>
      <c r="C105" s="150">
        <v>1000000</v>
      </c>
      <c r="D105" s="150">
        <v>620000</v>
      </c>
      <c r="E105" s="210">
        <v>380000</v>
      </c>
      <c r="F105" s="47"/>
      <c r="G105" s="47"/>
    </row>
    <row r="106" spans="1:7" s="24" customFormat="1" ht="22.5" customHeight="1">
      <c r="A106" s="143"/>
      <c r="B106" s="144" t="s">
        <v>260</v>
      </c>
      <c r="C106" s="150">
        <v>195500</v>
      </c>
      <c r="D106" s="150">
        <v>15000</v>
      </c>
      <c r="E106" s="210">
        <v>180500</v>
      </c>
      <c r="F106" s="47"/>
      <c r="G106" s="47"/>
    </row>
    <row r="107" spans="1:7" s="24" customFormat="1" ht="21" customHeight="1">
      <c r="A107" s="143"/>
      <c r="B107" s="144" t="s">
        <v>176</v>
      </c>
      <c r="C107" s="150">
        <v>221000</v>
      </c>
      <c r="D107" s="150">
        <v>221000</v>
      </c>
      <c r="E107" s="210"/>
      <c r="F107" s="47"/>
      <c r="G107" s="47"/>
    </row>
    <row r="108" spans="1:7" s="2" customFormat="1" ht="21" customHeight="1">
      <c r="A108" s="143"/>
      <c r="B108" s="144" t="s">
        <v>177</v>
      </c>
      <c r="C108" s="150">
        <v>615000</v>
      </c>
      <c r="D108" s="150">
        <v>615000</v>
      </c>
      <c r="E108" s="210"/>
      <c r="F108" s="44"/>
      <c r="G108" s="44"/>
    </row>
    <row r="109" spans="1:7" s="12" customFormat="1" ht="21" customHeight="1">
      <c r="A109" s="143"/>
      <c r="B109" s="144" t="s">
        <v>3</v>
      </c>
      <c r="C109" s="150">
        <v>90000</v>
      </c>
      <c r="D109" s="150">
        <v>90000</v>
      </c>
      <c r="E109" s="210"/>
      <c r="F109" s="49"/>
      <c r="G109" s="49"/>
    </row>
    <row r="110" spans="1:7" s="2" customFormat="1" ht="21" customHeight="1">
      <c r="A110" s="141"/>
      <c r="B110" s="144" t="s">
        <v>193</v>
      </c>
      <c r="C110" s="150">
        <v>150000</v>
      </c>
      <c r="D110" s="150">
        <v>150000</v>
      </c>
      <c r="E110" s="210"/>
      <c r="F110" s="44"/>
      <c r="G110" s="44"/>
    </row>
    <row r="111" spans="1:7" s="24" customFormat="1" ht="21" customHeight="1">
      <c r="A111" s="143" t="s">
        <v>195</v>
      </c>
      <c r="B111" s="144" t="s">
        <v>240</v>
      </c>
      <c r="C111" s="150">
        <v>4080000</v>
      </c>
      <c r="D111" s="150">
        <v>4080000</v>
      </c>
      <c r="E111" s="210">
        <v>0</v>
      </c>
      <c r="F111" s="47"/>
      <c r="G111" s="47"/>
    </row>
    <row r="112" spans="1:7" s="24" customFormat="1" ht="21" customHeight="1">
      <c r="A112" s="143"/>
      <c r="B112" s="144" t="s">
        <v>69</v>
      </c>
      <c r="C112" s="150">
        <v>3009010</v>
      </c>
      <c r="D112" s="150">
        <v>3009010</v>
      </c>
      <c r="E112" s="210"/>
      <c r="F112" s="47"/>
      <c r="G112" s="47"/>
    </row>
    <row r="113" spans="1:7" s="24" customFormat="1" ht="35.25" customHeight="1">
      <c r="A113" s="143"/>
      <c r="B113" s="144" t="s">
        <v>223</v>
      </c>
      <c r="C113" s="150">
        <v>150000</v>
      </c>
      <c r="D113" s="150">
        <v>150000</v>
      </c>
      <c r="E113" s="210"/>
      <c r="F113" s="47"/>
      <c r="G113" s="47"/>
    </row>
    <row r="114" spans="1:7" s="24" customFormat="1" ht="21" customHeight="1">
      <c r="A114" s="143"/>
      <c r="B114" s="144" t="s">
        <v>63</v>
      </c>
      <c r="C114" s="150">
        <v>50000</v>
      </c>
      <c r="D114" s="150">
        <v>50000</v>
      </c>
      <c r="E114" s="210"/>
      <c r="F114" s="47"/>
      <c r="G114" s="47"/>
    </row>
    <row r="115" spans="1:7" s="25" customFormat="1" ht="21" customHeight="1">
      <c r="A115" s="143"/>
      <c r="B115" s="144" t="s">
        <v>64</v>
      </c>
      <c r="C115" s="150">
        <v>146190</v>
      </c>
      <c r="D115" s="150">
        <v>146190</v>
      </c>
      <c r="E115" s="210"/>
      <c r="F115" s="48"/>
      <c r="G115" s="48"/>
    </row>
    <row r="116" spans="1:7" s="24" customFormat="1" ht="21" customHeight="1">
      <c r="A116" s="143"/>
      <c r="B116" s="144" t="s">
        <v>68</v>
      </c>
      <c r="C116" s="150">
        <v>594800</v>
      </c>
      <c r="D116" s="150">
        <v>594800</v>
      </c>
      <c r="E116" s="210"/>
      <c r="F116" s="47"/>
      <c r="G116" s="47"/>
    </row>
    <row r="117" spans="1:7" s="12" customFormat="1" ht="21" customHeight="1">
      <c r="A117" s="143"/>
      <c r="B117" s="144" t="s">
        <v>241</v>
      </c>
      <c r="C117" s="150">
        <v>50000</v>
      </c>
      <c r="D117" s="150">
        <v>50000</v>
      </c>
      <c r="E117" s="210"/>
      <c r="F117" s="49"/>
      <c r="G117" s="49"/>
    </row>
    <row r="118" spans="1:7" s="2" customFormat="1" ht="21" customHeight="1">
      <c r="A118" s="143"/>
      <c r="B118" s="144" t="s">
        <v>3</v>
      </c>
      <c r="C118" s="150">
        <v>30000</v>
      </c>
      <c r="D118" s="150">
        <v>30000</v>
      </c>
      <c r="E118" s="210"/>
      <c r="F118" s="44"/>
      <c r="G118" s="44"/>
    </row>
    <row r="119" spans="1:7" s="2" customFormat="1" ht="21" customHeight="1">
      <c r="A119" s="141"/>
      <c r="B119" s="144" t="s">
        <v>193</v>
      </c>
      <c r="C119" s="150">
        <v>50000</v>
      </c>
      <c r="D119" s="150">
        <v>50000</v>
      </c>
      <c r="E119" s="210"/>
      <c r="F119" s="44"/>
      <c r="G119" s="44"/>
    </row>
    <row r="120" spans="1:7" s="2" customFormat="1" ht="21" customHeight="1">
      <c r="A120" s="143" t="s">
        <v>62</v>
      </c>
      <c r="B120" s="144" t="s">
        <v>65</v>
      </c>
      <c r="C120" s="150">
        <v>88141600</v>
      </c>
      <c r="D120" s="150">
        <v>1209300</v>
      </c>
      <c r="E120" s="210">
        <v>86932300</v>
      </c>
      <c r="F120" s="44"/>
      <c r="G120" s="44"/>
    </row>
    <row r="121" spans="1:7" s="12" customFormat="1" ht="21" customHeight="1">
      <c r="A121" s="143"/>
      <c r="B121" s="144" t="s">
        <v>71</v>
      </c>
      <c r="C121" s="150">
        <v>82825120</v>
      </c>
      <c r="D121" s="150">
        <v>0</v>
      </c>
      <c r="E121" s="210">
        <v>82825120</v>
      </c>
      <c r="F121" s="49"/>
      <c r="G121" s="49"/>
    </row>
    <row r="122" spans="1:7" s="12" customFormat="1" ht="21" customHeight="1">
      <c r="A122" s="143"/>
      <c r="B122" s="144" t="s">
        <v>144</v>
      </c>
      <c r="C122" s="150">
        <v>3292680</v>
      </c>
      <c r="D122" s="150">
        <v>0</v>
      </c>
      <c r="E122" s="210">
        <v>3292680</v>
      </c>
      <c r="F122" s="49"/>
      <c r="G122" s="49"/>
    </row>
    <row r="123" spans="1:7" s="2" customFormat="1" ht="21" customHeight="1">
      <c r="A123" s="143"/>
      <c r="B123" s="144" t="s">
        <v>108</v>
      </c>
      <c r="C123" s="150">
        <v>404500</v>
      </c>
      <c r="D123" s="150">
        <v>0</v>
      </c>
      <c r="E123" s="210">
        <v>404500</v>
      </c>
      <c r="F123" s="44"/>
      <c r="G123" s="44"/>
    </row>
    <row r="124" spans="1:7" s="2" customFormat="1" ht="33.75" customHeight="1">
      <c r="A124" s="143"/>
      <c r="B124" s="144" t="s">
        <v>223</v>
      </c>
      <c r="C124" s="150">
        <v>410000</v>
      </c>
      <c r="D124" s="150">
        <v>0</v>
      </c>
      <c r="E124" s="210">
        <v>410000</v>
      </c>
      <c r="F124" s="44"/>
      <c r="G124" s="44"/>
    </row>
    <row r="125" spans="1:7" s="2" customFormat="1" ht="21" customHeight="1">
      <c r="A125" s="143"/>
      <c r="B125" s="144" t="s">
        <v>193</v>
      </c>
      <c r="C125" s="150">
        <v>546000</v>
      </c>
      <c r="D125" s="150">
        <v>546000</v>
      </c>
      <c r="E125" s="210"/>
      <c r="F125" s="44"/>
      <c r="G125" s="44"/>
    </row>
    <row r="126" spans="1:7" s="2" customFormat="1" ht="21" customHeight="1">
      <c r="A126" s="143"/>
      <c r="B126" s="144" t="s">
        <v>196</v>
      </c>
      <c r="C126" s="150">
        <v>663300</v>
      </c>
      <c r="D126" s="150">
        <v>663300</v>
      </c>
      <c r="E126" s="210"/>
      <c r="F126" s="44"/>
      <c r="G126" s="44"/>
    </row>
    <row r="127" spans="1:7" s="2" customFormat="1" ht="21" customHeight="1">
      <c r="A127" s="143">
        <v>8</v>
      </c>
      <c r="B127" s="144" t="s">
        <v>83</v>
      </c>
      <c r="C127" s="150">
        <v>1650000</v>
      </c>
      <c r="D127" s="150">
        <v>1650000</v>
      </c>
      <c r="E127" s="210">
        <v>0</v>
      </c>
      <c r="F127" s="44"/>
      <c r="G127" s="44"/>
    </row>
    <row r="128" spans="1:7" s="2" customFormat="1" ht="21" customHeight="1">
      <c r="A128" s="143"/>
      <c r="B128" s="144" t="s">
        <v>69</v>
      </c>
      <c r="C128" s="150">
        <v>611000</v>
      </c>
      <c r="D128" s="150">
        <v>611000</v>
      </c>
      <c r="E128" s="210"/>
      <c r="F128" s="44"/>
      <c r="G128" s="44"/>
    </row>
    <row r="129" spans="1:7" s="2" customFormat="1" ht="36" customHeight="1">
      <c r="A129" s="143"/>
      <c r="B129" s="144" t="s">
        <v>223</v>
      </c>
      <c r="C129" s="150">
        <v>40000</v>
      </c>
      <c r="D129" s="150">
        <v>40000</v>
      </c>
      <c r="E129" s="210"/>
      <c r="F129" s="44"/>
      <c r="G129" s="44"/>
    </row>
    <row r="130" spans="1:7" s="12" customFormat="1" ht="21" customHeight="1">
      <c r="A130" s="143"/>
      <c r="B130" s="144" t="s">
        <v>117</v>
      </c>
      <c r="C130" s="150">
        <v>959000</v>
      </c>
      <c r="D130" s="150">
        <v>959000</v>
      </c>
      <c r="E130" s="210"/>
      <c r="F130" s="49"/>
      <c r="G130" s="49"/>
    </row>
    <row r="131" spans="1:7" s="2" customFormat="1" ht="21" customHeight="1">
      <c r="A131" s="143"/>
      <c r="B131" s="144" t="s">
        <v>3</v>
      </c>
      <c r="C131" s="150">
        <v>10000</v>
      </c>
      <c r="D131" s="150">
        <v>10000</v>
      </c>
      <c r="E131" s="210"/>
      <c r="F131" s="44"/>
      <c r="G131" s="44"/>
    </row>
    <row r="132" spans="1:7" s="2" customFormat="1" ht="21" customHeight="1">
      <c r="A132" s="141"/>
      <c r="B132" s="144" t="s">
        <v>193</v>
      </c>
      <c r="C132" s="150">
        <v>30000</v>
      </c>
      <c r="D132" s="150">
        <v>30000</v>
      </c>
      <c r="E132" s="210"/>
      <c r="F132" s="44"/>
      <c r="G132" s="44"/>
    </row>
    <row r="133" spans="1:7" s="2" customFormat="1" ht="21" customHeight="1">
      <c r="A133" s="143">
        <v>9</v>
      </c>
      <c r="B133" s="144" t="s">
        <v>261</v>
      </c>
      <c r="C133" s="150">
        <v>17072300</v>
      </c>
      <c r="D133" s="150">
        <v>4805000</v>
      </c>
      <c r="E133" s="210">
        <v>12267300</v>
      </c>
      <c r="F133" s="44"/>
      <c r="G133" s="44"/>
    </row>
    <row r="134" spans="1:7" s="12" customFormat="1" ht="21" customHeight="1">
      <c r="A134" s="143"/>
      <c r="B134" s="144" t="s">
        <v>1</v>
      </c>
      <c r="C134" s="150">
        <v>6430800</v>
      </c>
      <c r="D134" s="150">
        <v>0</v>
      </c>
      <c r="E134" s="210">
        <v>6430800</v>
      </c>
      <c r="F134" s="49"/>
      <c r="G134" s="49"/>
    </row>
    <row r="135" spans="1:7" s="2" customFormat="1" ht="21" customHeight="1">
      <c r="A135" s="143"/>
      <c r="B135" s="144" t="s">
        <v>242</v>
      </c>
      <c r="C135" s="150">
        <v>896000</v>
      </c>
      <c r="D135" s="150">
        <v>370000</v>
      </c>
      <c r="E135" s="210">
        <v>526000</v>
      </c>
      <c r="F135" s="44"/>
      <c r="G135" s="44"/>
    </row>
    <row r="136" spans="1:5" ht="21" customHeight="1">
      <c r="A136" s="143"/>
      <c r="B136" s="144" t="s">
        <v>142</v>
      </c>
      <c r="C136" s="150">
        <v>200000</v>
      </c>
      <c r="D136" s="150">
        <v>140000</v>
      </c>
      <c r="E136" s="210">
        <v>60000</v>
      </c>
    </row>
    <row r="137" spans="1:5" ht="21" customHeight="1">
      <c r="A137" s="143"/>
      <c r="B137" s="144" t="s">
        <v>163</v>
      </c>
      <c r="C137" s="150">
        <v>5880000</v>
      </c>
      <c r="D137" s="150">
        <v>1330000</v>
      </c>
      <c r="E137" s="210">
        <v>4550000</v>
      </c>
    </row>
    <row r="138" spans="1:5" ht="21" customHeight="1">
      <c r="A138" s="143"/>
      <c r="B138" s="144" t="s">
        <v>178</v>
      </c>
      <c r="C138" s="150">
        <v>650000</v>
      </c>
      <c r="D138" s="150">
        <v>650000</v>
      </c>
      <c r="E138" s="210"/>
    </row>
    <row r="139" spans="1:5" ht="22.5" customHeight="1">
      <c r="A139" s="143"/>
      <c r="B139" s="144" t="s">
        <v>262</v>
      </c>
      <c r="C139" s="150">
        <v>3015500</v>
      </c>
      <c r="D139" s="150">
        <v>2315000</v>
      </c>
      <c r="E139" s="210">
        <v>700500</v>
      </c>
    </row>
    <row r="140" spans="1:5" ht="22.5" customHeight="1">
      <c r="A140" s="143">
        <v>10</v>
      </c>
      <c r="B140" s="144" t="s">
        <v>53</v>
      </c>
      <c r="C140" s="150">
        <v>797000</v>
      </c>
      <c r="D140" s="150">
        <v>797000</v>
      </c>
      <c r="E140" s="210">
        <v>0</v>
      </c>
    </row>
    <row r="141" spans="1:5" ht="22.5" customHeight="1">
      <c r="A141" s="143"/>
      <c r="B141" s="144" t="s">
        <v>66</v>
      </c>
      <c r="C141" s="150">
        <v>90000</v>
      </c>
      <c r="D141" s="150">
        <v>90000</v>
      </c>
      <c r="E141" s="210"/>
    </row>
    <row r="142" spans="1:5" ht="36" customHeight="1">
      <c r="A142" s="143"/>
      <c r="B142" s="144" t="s">
        <v>223</v>
      </c>
      <c r="C142" s="150">
        <v>80000</v>
      </c>
      <c r="D142" s="150">
        <v>80000</v>
      </c>
      <c r="E142" s="210"/>
    </row>
    <row r="143" spans="1:5" ht="22.5" customHeight="1">
      <c r="A143" s="143"/>
      <c r="B143" s="156" t="s">
        <v>121</v>
      </c>
      <c r="C143" s="150">
        <v>30000</v>
      </c>
      <c r="D143" s="150">
        <v>30000</v>
      </c>
      <c r="E143" s="210"/>
    </row>
    <row r="144" spans="1:5" ht="22.5" customHeight="1">
      <c r="A144" s="143"/>
      <c r="B144" s="156" t="s">
        <v>244</v>
      </c>
      <c r="C144" s="150">
        <v>120000</v>
      </c>
      <c r="D144" s="150">
        <v>120000</v>
      </c>
      <c r="E144" s="210"/>
    </row>
    <row r="145" spans="1:5" ht="22.5" customHeight="1">
      <c r="A145" s="143"/>
      <c r="B145" s="156" t="s">
        <v>179</v>
      </c>
      <c r="C145" s="150">
        <v>60000</v>
      </c>
      <c r="D145" s="150">
        <v>60000</v>
      </c>
      <c r="E145" s="210"/>
    </row>
    <row r="146" spans="1:5" ht="22.5" customHeight="1">
      <c r="A146" s="143"/>
      <c r="B146" s="156" t="s">
        <v>180</v>
      </c>
      <c r="C146" s="150">
        <v>80000</v>
      </c>
      <c r="D146" s="150">
        <v>80000</v>
      </c>
      <c r="E146" s="210"/>
    </row>
    <row r="147" spans="1:5" ht="33.75" customHeight="1">
      <c r="A147" s="143"/>
      <c r="B147" s="156" t="s">
        <v>245</v>
      </c>
      <c r="C147" s="150">
        <v>20000</v>
      </c>
      <c r="D147" s="150">
        <v>20000</v>
      </c>
      <c r="E147" s="210"/>
    </row>
    <row r="148" spans="1:5" ht="22.5" customHeight="1">
      <c r="A148" s="143"/>
      <c r="B148" s="156" t="s">
        <v>198</v>
      </c>
      <c r="C148" s="150">
        <v>40000</v>
      </c>
      <c r="D148" s="150">
        <v>40000</v>
      </c>
      <c r="E148" s="210"/>
    </row>
    <row r="149" spans="1:5" ht="22.5" customHeight="1">
      <c r="A149" s="143"/>
      <c r="B149" s="144" t="s">
        <v>3</v>
      </c>
      <c r="C149" s="150">
        <v>230000</v>
      </c>
      <c r="D149" s="150">
        <v>230000</v>
      </c>
      <c r="E149" s="210"/>
    </row>
    <row r="150" spans="1:5" ht="22.5" customHeight="1">
      <c r="A150" s="143"/>
      <c r="B150" s="144" t="s">
        <v>193</v>
      </c>
      <c r="C150" s="150">
        <v>47000</v>
      </c>
      <c r="D150" s="150">
        <v>47000</v>
      </c>
      <c r="E150" s="210"/>
    </row>
    <row r="151" spans="1:5" ht="22.5" customHeight="1">
      <c r="A151" s="143">
        <v>11</v>
      </c>
      <c r="B151" s="144" t="s">
        <v>54</v>
      </c>
      <c r="C151" s="150">
        <v>10665000</v>
      </c>
      <c r="D151" s="150">
        <v>8461000</v>
      </c>
      <c r="E151" s="210">
        <v>2204000</v>
      </c>
    </row>
    <row r="152" spans="1:5" ht="22.5" customHeight="1">
      <c r="A152" s="143"/>
      <c r="B152" s="144" t="s">
        <v>55</v>
      </c>
      <c r="C152" s="150">
        <v>8461000</v>
      </c>
      <c r="D152" s="150">
        <v>8461000</v>
      </c>
      <c r="E152" s="210"/>
    </row>
    <row r="153" spans="1:5" ht="22.5" customHeight="1">
      <c r="A153" s="143"/>
      <c r="B153" s="144" t="s">
        <v>77</v>
      </c>
      <c r="C153" s="150">
        <v>2204000</v>
      </c>
      <c r="D153" s="150">
        <v>0</v>
      </c>
      <c r="E153" s="210">
        <v>2204000</v>
      </c>
    </row>
    <row r="154" spans="1:5" ht="21" customHeight="1">
      <c r="A154" s="141" t="s">
        <v>23</v>
      </c>
      <c r="B154" s="142" t="s">
        <v>247</v>
      </c>
      <c r="C154" s="148">
        <v>2750000</v>
      </c>
      <c r="D154" s="148">
        <v>2750000</v>
      </c>
      <c r="E154" s="209"/>
    </row>
    <row r="155" spans="1:5" ht="31.5" customHeight="1">
      <c r="A155" s="141" t="s">
        <v>90</v>
      </c>
      <c r="B155" s="142" t="s">
        <v>248</v>
      </c>
      <c r="C155" s="148">
        <v>3184000</v>
      </c>
      <c r="D155" s="148">
        <v>0</v>
      </c>
      <c r="E155" s="209">
        <v>3184000</v>
      </c>
    </row>
    <row r="156" spans="1:5" ht="22.5" customHeight="1">
      <c r="A156" s="143">
        <v>1</v>
      </c>
      <c r="B156" s="144" t="s">
        <v>134</v>
      </c>
      <c r="C156" s="150">
        <v>1398000</v>
      </c>
      <c r="D156" s="150">
        <v>0</v>
      </c>
      <c r="E156" s="210">
        <v>1398000</v>
      </c>
    </row>
    <row r="157" spans="1:5" ht="22.5" customHeight="1">
      <c r="A157" s="143">
        <v>2</v>
      </c>
      <c r="B157" s="144" t="s">
        <v>143</v>
      </c>
      <c r="C157" s="150">
        <v>854000</v>
      </c>
      <c r="D157" s="150">
        <v>0</v>
      </c>
      <c r="E157" s="210">
        <v>854000</v>
      </c>
    </row>
    <row r="158" spans="1:5" ht="22.5" customHeight="1" thickBot="1">
      <c r="A158" s="145">
        <v>3</v>
      </c>
      <c r="B158" s="146" t="s">
        <v>263</v>
      </c>
      <c r="C158" s="153">
        <v>932000</v>
      </c>
      <c r="D158" s="153">
        <v>0</v>
      </c>
      <c r="E158" s="211">
        <v>932000</v>
      </c>
    </row>
  </sheetData>
  <sheetProtection/>
  <mergeCells count="8">
    <mergeCell ref="C6:C7"/>
    <mergeCell ref="A1:E1"/>
    <mergeCell ref="A2:E2"/>
    <mergeCell ref="A4:E4"/>
    <mergeCell ref="A6:A7"/>
    <mergeCell ref="B6:B7"/>
    <mergeCell ref="D6:E6"/>
    <mergeCell ref="A3:E3"/>
  </mergeCells>
  <printOptions horizontalCentered="1"/>
  <pageMargins left="0" right="0" top="0.5" bottom="0.5" header="0.5" footer="0.25"/>
  <pageSetup horizontalDpi="600" verticalDpi="600" orientation="portrait" paperSize="9" scale="9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selection activeCell="B14" sqref="B14"/>
    </sheetView>
  </sheetViews>
  <sheetFormatPr defaultColWidth="8.88671875" defaultRowHeight="16.5"/>
  <cols>
    <col min="1" max="1" width="3.99609375" style="75" customWidth="1"/>
    <col min="2" max="2" width="46.88671875" style="70" customWidth="1"/>
    <col min="3" max="3" width="11.5546875" style="70" customWidth="1"/>
    <col min="4" max="13" width="8.99609375" style="70" customWidth="1"/>
    <col min="14" max="14" width="3.99609375" style="70" customWidth="1"/>
    <col min="15" max="15" width="47.99609375" style="70" customWidth="1"/>
    <col min="16" max="24" width="10.5546875" style="70" customWidth="1"/>
    <col min="25" max="16384" width="8.88671875" style="70" customWidth="1"/>
  </cols>
  <sheetData>
    <row r="1" spans="1:24" ht="21" customHeight="1">
      <c r="A1" s="202" t="s">
        <v>267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1" t="str">
        <f>+A1</f>
        <v>Biểu số 05</v>
      </c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6" s="72" customFormat="1" ht="18" customHeight="1">
      <c r="A2" s="202" t="s">
        <v>201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 t="str">
        <f>+A2</f>
        <v>DỰ TOÁN CHI NGÂN SÁCH XÃ, THỊ TRẤN NĂM 2016</v>
      </c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71"/>
      <c r="Z2" s="71"/>
    </row>
    <row r="3" spans="1:26" s="72" customFormat="1" ht="21.75" customHeight="1">
      <c r="A3" s="203" t="str">
        <f>'Biểu 04'!A4:E4</f>
        <v>(Kèm theo Nghị quyết số 85/NQ-HĐND ngày 18 tháng 12 năm 2015 của HĐND huyện Sông Mã)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 t="str">
        <f>+A3</f>
        <v>(Kèm theo Nghị quyết số 85/NQ-HĐND ngày 18 tháng 12 năm 2015 của HĐND huyện Sông Mã)</v>
      </c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2"/>
      <c r="Z3" s="22"/>
    </row>
    <row r="4" spans="1:26" s="72" customFormat="1" ht="19.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22"/>
      <c r="Z4" s="22"/>
    </row>
    <row r="5" spans="1:24" s="28" customFormat="1" ht="39" customHeight="1">
      <c r="A5" s="225" t="s">
        <v>17</v>
      </c>
      <c r="B5" s="226" t="s">
        <v>94</v>
      </c>
      <c r="C5" s="227" t="s">
        <v>202</v>
      </c>
      <c r="D5" s="228" t="s">
        <v>29</v>
      </c>
      <c r="E5" s="228" t="s">
        <v>30</v>
      </c>
      <c r="F5" s="228" t="s">
        <v>67</v>
      </c>
      <c r="G5" s="228" t="s">
        <v>31</v>
      </c>
      <c r="H5" s="228" t="s">
        <v>32</v>
      </c>
      <c r="I5" s="228" t="s">
        <v>33</v>
      </c>
      <c r="J5" s="228" t="s">
        <v>34</v>
      </c>
      <c r="K5" s="228" t="s">
        <v>35</v>
      </c>
      <c r="L5" s="228" t="s">
        <v>36</v>
      </c>
      <c r="M5" s="228" t="s">
        <v>37</v>
      </c>
      <c r="N5" s="226" t="s">
        <v>17</v>
      </c>
      <c r="O5" s="226" t="s">
        <v>94</v>
      </c>
      <c r="P5" s="228" t="s">
        <v>38</v>
      </c>
      <c r="Q5" s="228" t="s">
        <v>39</v>
      </c>
      <c r="R5" s="228" t="s">
        <v>40</v>
      </c>
      <c r="S5" s="228" t="s">
        <v>41</v>
      </c>
      <c r="T5" s="228" t="s">
        <v>42</v>
      </c>
      <c r="U5" s="228" t="s">
        <v>43</v>
      </c>
      <c r="V5" s="228" t="s">
        <v>44</v>
      </c>
      <c r="W5" s="228" t="s">
        <v>45</v>
      </c>
      <c r="X5" s="229" t="s">
        <v>46</v>
      </c>
    </row>
    <row r="6" spans="1:24" s="21" customFormat="1" ht="19.5" customHeight="1">
      <c r="A6" s="230"/>
      <c r="B6" s="20" t="s">
        <v>206</v>
      </c>
      <c r="C6" s="238">
        <f aca="true" t="shared" si="0" ref="C6:M6">SUM(C7,C11,C13,C17,C24,C26,C30,C55)</f>
        <v>115853300</v>
      </c>
      <c r="D6" s="238">
        <f t="shared" si="0"/>
        <v>3981700</v>
      </c>
      <c r="E6" s="238">
        <f t="shared" si="0"/>
        <v>5399900</v>
      </c>
      <c r="F6" s="238">
        <f t="shared" si="0"/>
        <v>4268300</v>
      </c>
      <c r="G6" s="238">
        <f t="shared" si="0"/>
        <v>5419600</v>
      </c>
      <c r="H6" s="238">
        <f t="shared" si="0"/>
        <v>5496500</v>
      </c>
      <c r="I6" s="238">
        <f t="shared" si="0"/>
        <v>4724200</v>
      </c>
      <c r="J6" s="238">
        <f t="shared" si="0"/>
        <v>6606800</v>
      </c>
      <c r="K6" s="238">
        <f t="shared" si="0"/>
        <v>6858700</v>
      </c>
      <c r="L6" s="238">
        <f t="shared" si="0"/>
        <v>5958400</v>
      </c>
      <c r="M6" s="238">
        <f t="shared" si="0"/>
        <v>5928000</v>
      </c>
      <c r="N6" s="19"/>
      <c r="O6" s="20" t="s">
        <v>206</v>
      </c>
      <c r="P6" s="238">
        <f aca="true" t="shared" si="1" ref="P6:X6">SUM(P7,P11,P13,P17,P24,P26,P30,P55)</f>
        <v>7391400</v>
      </c>
      <c r="Q6" s="238">
        <f t="shared" si="1"/>
        <v>4927100</v>
      </c>
      <c r="R6" s="238">
        <f t="shared" si="1"/>
        <v>8968500</v>
      </c>
      <c r="S6" s="238">
        <f t="shared" si="1"/>
        <v>7155600</v>
      </c>
      <c r="T6" s="238">
        <f t="shared" si="1"/>
        <v>5868000</v>
      </c>
      <c r="U6" s="238">
        <f t="shared" si="1"/>
        <v>5567600</v>
      </c>
      <c r="V6" s="238">
        <f t="shared" si="1"/>
        <v>6252100</v>
      </c>
      <c r="W6" s="238">
        <f t="shared" si="1"/>
        <v>8175000</v>
      </c>
      <c r="X6" s="242">
        <f t="shared" si="1"/>
        <v>5696600</v>
      </c>
    </row>
    <row r="7" spans="1:24" s="29" customFormat="1" ht="22.5" customHeight="1">
      <c r="A7" s="87" t="s">
        <v>19</v>
      </c>
      <c r="B7" s="212" t="s">
        <v>268</v>
      </c>
      <c r="C7" s="239">
        <f>SUM(C8:C10)</f>
        <v>2595000</v>
      </c>
      <c r="D7" s="239">
        <f aca="true" t="shared" si="2" ref="D7:M7">SUM(D8:D10)</f>
        <v>95000</v>
      </c>
      <c r="E7" s="239">
        <f t="shared" si="2"/>
        <v>250000</v>
      </c>
      <c r="F7" s="239">
        <f t="shared" si="2"/>
        <v>250000</v>
      </c>
      <c r="G7" s="239">
        <f t="shared" si="2"/>
        <v>230000</v>
      </c>
      <c r="H7" s="239">
        <f t="shared" si="2"/>
        <v>250000</v>
      </c>
      <c r="I7" s="239">
        <f t="shared" si="2"/>
        <v>260000</v>
      </c>
      <c r="J7" s="239">
        <f t="shared" si="2"/>
        <v>150000</v>
      </c>
      <c r="K7" s="239">
        <f t="shared" si="2"/>
        <v>250000</v>
      </c>
      <c r="L7" s="239">
        <f t="shared" si="2"/>
        <v>0</v>
      </c>
      <c r="M7" s="239">
        <f t="shared" si="2"/>
        <v>0</v>
      </c>
      <c r="N7" s="80" t="str">
        <f>A7</f>
        <v>I</v>
      </c>
      <c r="O7" s="212" t="str">
        <f>B7</f>
        <v>CHI SỰ NGHIỆP KINH TẾ</v>
      </c>
      <c r="P7" s="239">
        <f aca="true" t="shared" si="3" ref="P7:X7">SUM(P8:P10)</f>
        <v>0</v>
      </c>
      <c r="Q7" s="239">
        <f t="shared" si="3"/>
        <v>100000</v>
      </c>
      <c r="R7" s="239">
        <f t="shared" si="3"/>
        <v>40000</v>
      </c>
      <c r="S7" s="239">
        <f t="shared" si="3"/>
        <v>0</v>
      </c>
      <c r="T7" s="239">
        <f t="shared" si="3"/>
        <v>100000</v>
      </c>
      <c r="U7" s="239">
        <f t="shared" si="3"/>
        <v>0</v>
      </c>
      <c r="V7" s="239">
        <f t="shared" si="3"/>
        <v>580000</v>
      </c>
      <c r="W7" s="239">
        <f t="shared" si="3"/>
        <v>40000</v>
      </c>
      <c r="X7" s="243">
        <f t="shared" si="3"/>
        <v>0</v>
      </c>
    </row>
    <row r="8" spans="1:24" s="30" customFormat="1" ht="21" customHeight="1">
      <c r="A8" s="90">
        <v>1</v>
      </c>
      <c r="B8" s="214" t="s">
        <v>184</v>
      </c>
      <c r="C8" s="240">
        <f>SUM(D8:M8,P8:X8)</f>
        <v>545000</v>
      </c>
      <c r="D8" s="217">
        <v>45000</v>
      </c>
      <c r="E8" s="217"/>
      <c r="F8" s="217"/>
      <c r="G8" s="217"/>
      <c r="H8" s="217"/>
      <c r="I8" s="217">
        <v>40000</v>
      </c>
      <c r="J8" s="217"/>
      <c r="K8" s="217"/>
      <c r="L8" s="217"/>
      <c r="M8" s="217"/>
      <c r="N8" s="213">
        <f>A8</f>
        <v>1</v>
      </c>
      <c r="O8" s="216" t="str">
        <f>B8</f>
        <v>Chi Sự nghiệp giao thông, công nghiệp</v>
      </c>
      <c r="P8" s="217"/>
      <c r="Q8" s="217"/>
      <c r="R8" s="217">
        <v>40000</v>
      </c>
      <c r="S8" s="217"/>
      <c r="T8" s="217"/>
      <c r="U8" s="217"/>
      <c r="V8" s="217">
        <f>171000+209000</f>
        <v>380000</v>
      </c>
      <c r="W8" s="217">
        <v>40000</v>
      </c>
      <c r="X8" s="244"/>
    </row>
    <row r="9" spans="1:24" s="30" customFormat="1" ht="21" customHeight="1">
      <c r="A9" s="90">
        <v>2</v>
      </c>
      <c r="B9" s="214" t="s">
        <v>269</v>
      </c>
      <c r="C9" s="240">
        <f>SUM(D9:M9,P9:X9)</f>
        <v>2000000</v>
      </c>
      <c r="D9" s="217"/>
      <c r="E9" s="217">
        <v>250000</v>
      </c>
      <c r="F9" s="217">
        <v>250000</v>
      </c>
      <c r="G9" s="217">
        <v>230000</v>
      </c>
      <c r="H9" s="217">
        <v>250000</v>
      </c>
      <c r="I9" s="217">
        <v>220000</v>
      </c>
      <c r="J9" s="217">
        <v>150000</v>
      </c>
      <c r="K9" s="217">
        <v>250000</v>
      </c>
      <c r="L9" s="217"/>
      <c r="M9" s="217"/>
      <c r="N9" s="213">
        <f aca="true" t="shared" si="4" ref="N9:O52">A9</f>
        <v>2</v>
      </c>
      <c r="O9" s="216" t="str">
        <f t="shared" si="4"/>
        <v>Kinh phí thực hiện Nghị quyết số 115/NQ-HĐND </v>
      </c>
      <c r="P9" s="217"/>
      <c r="Q9" s="217">
        <v>100000</v>
      </c>
      <c r="R9" s="217"/>
      <c r="S9" s="217"/>
      <c r="T9" s="217">
        <v>100000</v>
      </c>
      <c r="U9" s="217"/>
      <c r="V9" s="217">
        <v>200000</v>
      </c>
      <c r="W9" s="217"/>
      <c r="X9" s="244"/>
    </row>
    <row r="10" spans="1:24" s="30" customFormat="1" ht="21" customHeight="1">
      <c r="A10" s="90">
        <v>3</v>
      </c>
      <c r="B10" s="214" t="s">
        <v>159</v>
      </c>
      <c r="C10" s="240">
        <f>SUM(D10:M10,P10:X10)</f>
        <v>50000</v>
      </c>
      <c r="D10" s="217">
        <v>50000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3">
        <f t="shared" si="4"/>
        <v>3</v>
      </c>
      <c r="O10" s="216" t="str">
        <f t="shared" si="4"/>
        <v>Chi sự nghiệp Môi trường</v>
      </c>
      <c r="P10" s="217"/>
      <c r="Q10" s="217"/>
      <c r="R10" s="217"/>
      <c r="S10" s="217"/>
      <c r="T10" s="217"/>
      <c r="U10" s="217"/>
      <c r="V10" s="217"/>
      <c r="W10" s="217"/>
      <c r="X10" s="244"/>
    </row>
    <row r="11" spans="1:24" s="77" customFormat="1" ht="22.5" customHeight="1">
      <c r="A11" s="231" t="s">
        <v>22</v>
      </c>
      <c r="B11" s="218" t="s">
        <v>270</v>
      </c>
      <c r="C11" s="224">
        <f>C12</f>
        <v>460000</v>
      </c>
      <c r="D11" s="224">
        <f aca="true" t="shared" si="5" ref="D11:M11">D12</f>
        <v>20000</v>
      </c>
      <c r="E11" s="224">
        <f t="shared" si="5"/>
        <v>25000</v>
      </c>
      <c r="F11" s="224">
        <f t="shared" si="5"/>
        <v>25000</v>
      </c>
      <c r="G11" s="224">
        <f t="shared" si="5"/>
        <v>25000</v>
      </c>
      <c r="H11" s="224">
        <f t="shared" si="5"/>
        <v>25000</v>
      </c>
      <c r="I11" s="224">
        <f t="shared" si="5"/>
        <v>25000</v>
      </c>
      <c r="J11" s="224">
        <f t="shared" si="5"/>
        <v>25000</v>
      </c>
      <c r="K11" s="224">
        <f t="shared" si="5"/>
        <v>25000</v>
      </c>
      <c r="L11" s="224">
        <f t="shared" si="5"/>
        <v>25000</v>
      </c>
      <c r="M11" s="224">
        <f t="shared" si="5"/>
        <v>25000</v>
      </c>
      <c r="N11" s="80" t="str">
        <f t="shared" si="4"/>
        <v>II</v>
      </c>
      <c r="O11" s="219" t="str">
        <f t="shared" si="4"/>
        <v>CHI SỰ NGHIỆP GIÁO DỤC</v>
      </c>
      <c r="P11" s="224">
        <f aca="true" t="shared" si="6" ref="P11:X11">P12</f>
        <v>25000</v>
      </c>
      <c r="Q11" s="224">
        <f t="shared" si="6"/>
        <v>25000</v>
      </c>
      <c r="R11" s="224">
        <f t="shared" si="6"/>
        <v>25000</v>
      </c>
      <c r="S11" s="224">
        <f t="shared" si="6"/>
        <v>20000</v>
      </c>
      <c r="T11" s="224">
        <f t="shared" si="6"/>
        <v>25000</v>
      </c>
      <c r="U11" s="224">
        <f t="shared" si="6"/>
        <v>25000</v>
      </c>
      <c r="V11" s="224">
        <f t="shared" si="6"/>
        <v>25000</v>
      </c>
      <c r="W11" s="224">
        <f t="shared" si="6"/>
        <v>25000</v>
      </c>
      <c r="X11" s="245">
        <f t="shared" si="6"/>
        <v>20000</v>
      </c>
    </row>
    <row r="12" spans="1:24" s="78" customFormat="1" ht="21" customHeight="1">
      <c r="A12" s="232">
        <v>1</v>
      </c>
      <c r="B12" s="215" t="s">
        <v>124</v>
      </c>
      <c r="C12" s="240">
        <f>SUM(D12:M12,P12:X12)</f>
        <v>460000</v>
      </c>
      <c r="D12" s="217">
        <v>20000</v>
      </c>
      <c r="E12" s="217">
        <v>25000</v>
      </c>
      <c r="F12" s="217">
        <v>25000</v>
      </c>
      <c r="G12" s="217">
        <v>25000</v>
      </c>
      <c r="H12" s="217">
        <v>25000</v>
      </c>
      <c r="I12" s="217">
        <v>25000</v>
      </c>
      <c r="J12" s="217">
        <v>25000</v>
      </c>
      <c r="K12" s="217">
        <v>25000</v>
      </c>
      <c r="L12" s="217">
        <v>25000</v>
      </c>
      <c r="M12" s="217">
        <v>25000</v>
      </c>
      <c r="N12" s="213">
        <f t="shared" si="4"/>
        <v>1</v>
      </c>
      <c r="O12" s="216" t="str">
        <f t="shared" si="4"/>
        <v>Kinh phí hoạt động của Trung tâm học tập cộng đồng</v>
      </c>
      <c r="P12" s="217">
        <v>25000</v>
      </c>
      <c r="Q12" s="217">
        <v>25000</v>
      </c>
      <c r="R12" s="217">
        <v>25000</v>
      </c>
      <c r="S12" s="217">
        <v>20000</v>
      </c>
      <c r="T12" s="217">
        <v>25000</v>
      </c>
      <c r="U12" s="217">
        <v>25000</v>
      </c>
      <c r="V12" s="217">
        <v>25000</v>
      </c>
      <c r="W12" s="217">
        <v>25000</v>
      </c>
      <c r="X12" s="244">
        <v>20000</v>
      </c>
    </row>
    <row r="13" spans="1:24" s="77" customFormat="1" ht="22.5" customHeight="1">
      <c r="A13" s="231" t="s">
        <v>23</v>
      </c>
      <c r="B13" s="218" t="s">
        <v>271</v>
      </c>
      <c r="C13" s="239">
        <f>SUM(C14:C16)</f>
        <v>3260000</v>
      </c>
      <c r="D13" s="239">
        <f aca="true" t="shared" si="7" ref="D13:M13">SUM(D14:D16)</f>
        <v>6200</v>
      </c>
      <c r="E13" s="239">
        <f t="shared" si="7"/>
        <v>142200</v>
      </c>
      <c r="F13" s="239">
        <f t="shared" si="7"/>
        <v>104600</v>
      </c>
      <c r="G13" s="239">
        <f t="shared" si="7"/>
        <v>124200</v>
      </c>
      <c r="H13" s="239">
        <f t="shared" si="7"/>
        <v>245800</v>
      </c>
      <c r="I13" s="239">
        <f t="shared" si="7"/>
        <v>154400</v>
      </c>
      <c r="J13" s="239">
        <f t="shared" si="7"/>
        <v>219200</v>
      </c>
      <c r="K13" s="239">
        <f t="shared" si="7"/>
        <v>218200</v>
      </c>
      <c r="L13" s="239">
        <f t="shared" si="7"/>
        <v>182800</v>
      </c>
      <c r="M13" s="239">
        <f t="shared" si="7"/>
        <v>252200</v>
      </c>
      <c r="N13" s="80" t="str">
        <f t="shared" si="4"/>
        <v>III</v>
      </c>
      <c r="O13" s="219" t="str">
        <f t="shared" si="4"/>
        <v>CHI ĐẢM BẢO XÃ HỘI</v>
      </c>
      <c r="P13" s="239">
        <f aca="true" t="shared" si="8" ref="P13:X13">SUM(P14:P16)</f>
        <v>217800</v>
      </c>
      <c r="Q13" s="239">
        <f t="shared" si="8"/>
        <v>213600</v>
      </c>
      <c r="R13" s="239">
        <f t="shared" si="8"/>
        <v>257200</v>
      </c>
      <c r="S13" s="239">
        <f t="shared" si="8"/>
        <v>215200</v>
      </c>
      <c r="T13" s="239">
        <f t="shared" si="8"/>
        <v>123600</v>
      </c>
      <c r="U13" s="239">
        <f t="shared" si="8"/>
        <v>172000</v>
      </c>
      <c r="V13" s="239">
        <f t="shared" si="8"/>
        <v>91200</v>
      </c>
      <c r="W13" s="239">
        <f t="shared" si="8"/>
        <v>218600</v>
      </c>
      <c r="X13" s="243">
        <f t="shared" si="8"/>
        <v>101000</v>
      </c>
    </row>
    <row r="14" spans="1:24" s="78" customFormat="1" ht="21" customHeight="1">
      <c r="A14" s="232">
        <v>1</v>
      </c>
      <c r="B14" s="215" t="s">
        <v>136</v>
      </c>
      <c r="C14" s="240">
        <f>SUM(D14:M14,P14:X14)</f>
        <v>2967000</v>
      </c>
      <c r="D14" s="217">
        <v>0</v>
      </c>
      <c r="E14" s="217">
        <v>128000</v>
      </c>
      <c r="F14" s="217">
        <v>94000</v>
      </c>
      <c r="G14" s="217">
        <v>110000</v>
      </c>
      <c r="H14" s="217">
        <v>232000</v>
      </c>
      <c r="I14" s="217">
        <v>141000</v>
      </c>
      <c r="J14" s="217">
        <v>201000</v>
      </c>
      <c r="K14" s="217">
        <v>200000</v>
      </c>
      <c r="L14" s="217">
        <v>167000</v>
      </c>
      <c r="M14" s="217">
        <v>236000</v>
      </c>
      <c r="N14" s="213">
        <f t="shared" si="4"/>
        <v>1</v>
      </c>
      <c r="O14" s="216" t="str">
        <f t="shared" si="4"/>
        <v>Chi trợ cấp Hưu cán bộ xã</v>
      </c>
      <c r="P14" s="217">
        <v>198000</v>
      </c>
      <c r="Q14" s="217">
        <v>201000</v>
      </c>
      <c r="R14" s="217">
        <v>232000</v>
      </c>
      <c r="S14" s="217">
        <v>197000</v>
      </c>
      <c r="T14" s="217">
        <v>107000</v>
      </c>
      <c r="U14" s="217">
        <v>159000</v>
      </c>
      <c r="V14" s="217">
        <v>77000</v>
      </c>
      <c r="W14" s="217">
        <v>197000</v>
      </c>
      <c r="X14" s="244">
        <v>90000</v>
      </c>
    </row>
    <row r="15" spans="1:24" s="78" customFormat="1" ht="21" customHeight="1">
      <c r="A15" s="232">
        <v>2</v>
      </c>
      <c r="B15" s="215" t="s">
        <v>126</v>
      </c>
      <c r="C15" s="240">
        <f>SUM(D15:M15,P15:X15)</f>
        <v>125000</v>
      </c>
      <c r="D15" s="217">
        <v>5000</v>
      </c>
      <c r="E15" s="217">
        <v>7000</v>
      </c>
      <c r="F15" s="217">
        <v>7000</v>
      </c>
      <c r="G15" s="217">
        <v>7000</v>
      </c>
      <c r="H15" s="217">
        <v>7000</v>
      </c>
      <c r="I15" s="217">
        <v>7000</v>
      </c>
      <c r="J15" s="217">
        <v>7000</v>
      </c>
      <c r="K15" s="217">
        <v>7000</v>
      </c>
      <c r="L15" s="217">
        <v>7000</v>
      </c>
      <c r="M15" s="217">
        <v>7000</v>
      </c>
      <c r="N15" s="213">
        <f t="shared" si="4"/>
        <v>2</v>
      </c>
      <c r="O15" s="216" t="str">
        <f t="shared" si="4"/>
        <v>KP thăm hỏi đối tượng chính sách nhân dịp tết nguyên đán</v>
      </c>
      <c r="P15" s="217">
        <v>7000</v>
      </c>
      <c r="Q15" s="217">
        <v>7000</v>
      </c>
      <c r="R15" s="217">
        <v>6000</v>
      </c>
      <c r="S15" s="217">
        <v>5000</v>
      </c>
      <c r="T15" s="217">
        <v>7000</v>
      </c>
      <c r="U15" s="217">
        <v>7000</v>
      </c>
      <c r="V15" s="217">
        <v>7000</v>
      </c>
      <c r="W15" s="217">
        <v>6000</v>
      </c>
      <c r="X15" s="244">
        <v>5000</v>
      </c>
    </row>
    <row r="16" spans="1:24" s="78" customFormat="1" ht="32.25" customHeight="1">
      <c r="A16" s="232">
        <v>3</v>
      </c>
      <c r="B16" s="215" t="s">
        <v>125</v>
      </c>
      <c r="C16" s="240">
        <f>SUM(D16:M16,P16:X16)</f>
        <v>168000</v>
      </c>
      <c r="D16" s="217">
        <v>1200</v>
      </c>
      <c r="E16" s="217">
        <v>7200</v>
      </c>
      <c r="F16" s="217">
        <v>3600</v>
      </c>
      <c r="G16" s="217">
        <v>7200</v>
      </c>
      <c r="H16" s="217">
        <v>6800</v>
      </c>
      <c r="I16" s="217">
        <v>6400</v>
      </c>
      <c r="J16" s="217">
        <v>11200</v>
      </c>
      <c r="K16" s="217">
        <v>11200</v>
      </c>
      <c r="L16" s="217">
        <v>8800</v>
      </c>
      <c r="M16" s="217">
        <v>9200</v>
      </c>
      <c r="N16" s="213">
        <f t="shared" si="4"/>
        <v>3</v>
      </c>
      <c r="O16" s="216" t="str">
        <f t="shared" si="4"/>
        <v>Chế độ đối với người có uy tín trong đồng bào dân tộc thiểu số theo Quyết định số 18/QĐ-TTg</v>
      </c>
      <c r="P16" s="217">
        <v>12800</v>
      </c>
      <c r="Q16" s="217">
        <v>5600</v>
      </c>
      <c r="R16" s="217">
        <v>19200</v>
      </c>
      <c r="S16" s="217">
        <v>13200</v>
      </c>
      <c r="T16" s="217">
        <v>9600</v>
      </c>
      <c r="U16" s="217">
        <v>6000</v>
      </c>
      <c r="V16" s="217">
        <v>7200</v>
      </c>
      <c r="W16" s="217">
        <v>15600</v>
      </c>
      <c r="X16" s="244">
        <v>6000</v>
      </c>
    </row>
    <row r="17" spans="1:24" s="77" customFormat="1" ht="22.5" customHeight="1">
      <c r="A17" s="231" t="s">
        <v>90</v>
      </c>
      <c r="B17" s="218" t="s">
        <v>272</v>
      </c>
      <c r="C17" s="224">
        <f>SUM(C18:C23)</f>
        <v>12267300</v>
      </c>
      <c r="D17" s="224">
        <f aca="true" t="shared" si="9" ref="D17:M17">SUM(D18:D23)</f>
        <v>371500</v>
      </c>
      <c r="E17" s="224">
        <f t="shared" si="9"/>
        <v>481000</v>
      </c>
      <c r="F17" s="224">
        <f t="shared" si="9"/>
        <v>308800</v>
      </c>
      <c r="G17" s="224">
        <f t="shared" si="9"/>
        <v>469500</v>
      </c>
      <c r="H17" s="224">
        <f t="shared" si="9"/>
        <v>451500</v>
      </c>
      <c r="I17" s="224">
        <f t="shared" si="9"/>
        <v>441100</v>
      </c>
      <c r="J17" s="224">
        <f t="shared" si="9"/>
        <v>668400</v>
      </c>
      <c r="K17" s="224">
        <f t="shared" si="9"/>
        <v>667400</v>
      </c>
      <c r="L17" s="224">
        <f t="shared" si="9"/>
        <v>596600</v>
      </c>
      <c r="M17" s="224">
        <f t="shared" si="9"/>
        <v>634200</v>
      </c>
      <c r="N17" s="80" t="str">
        <f t="shared" si="4"/>
        <v>IV</v>
      </c>
      <c r="O17" s="219" t="str">
        <f t="shared" si="4"/>
        <v>CHI AN NINH QUỐC PHÒNG</v>
      </c>
      <c r="P17" s="224">
        <f aca="true" t="shared" si="10" ref="P17:X17">SUM(P18:P23)</f>
        <v>949000</v>
      </c>
      <c r="Q17" s="224">
        <f t="shared" si="10"/>
        <v>398300</v>
      </c>
      <c r="R17" s="224">
        <f t="shared" si="10"/>
        <v>1235900</v>
      </c>
      <c r="S17" s="224">
        <f t="shared" si="10"/>
        <v>899300</v>
      </c>
      <c r="T17" s="224">
        <f t="shared" si="10"/>
        <v>590000</v>
      </c>
      <c r="U17" s="224">
        <f t="shared" si="10"/>
        <v>546200</v>
      </c>
      <c r="V17" s="224">
        <f t="shared" si="10"/>
        <v>619700</v>
      </c>
      <c r="W17" s="224">
        <f t="shared" si="10"/>
        <v>1154300</v>
      </c>
      <c r="X17" s="245">
        <f t="shared" si="10"/>
        <v>784600</v>
      </c>
    </row>
    <row r="18" spans="1:24" s="78" customFormat="1" ht="22.5" customHeight="1">
      <c r="A18" s="232">
        <v>1</v>
      </c>
      <c r="B18" s="215" t="s">
        <v>137</v>
      </c>
      <c r="C18" s="240">
        <f aca="true" t="shared" si="11" ref="C18:C23">SUM(D18:M18,P18:X18)</f>
        <v>6430800</v>
      </c>
      <c r="D18" s="217">
        <v>165600</v>
      </c>
      <c r="E18" s="217">
        <v>248400</v>
      </c>
      <c r="F18" s="217">
        <v>124200</v>
      </c>
      <c r="G18" s="217">
        <v>248400</v>
      </c>
      <c r="H18" s="217">
        <v>234600</v>
      </c>
      <c r="I18" s="217">
        <v>220800</v>
      </c>
      <c r="J18" s="217">
        <v>386400</v>
      </c>
      <c r="K18" s="217">
        <v>386400</v>
      </c>
      <c r="L18" s="217">
        <v>331200</v>
      </c>
      <c r="M18" s="217">
        <v>358800</v>
      </c>
      <c r="N18" s="213">
        <f t="shared" si="4"/>
        <v>1</v>
      </c>
      <c r="O18" s="216" t="str">
        <f t="shared" si="4"/>
        <v>Chi công an viên</v>
      </c>
      <c r="P18" s="217">
        <v>538200</v>
      </c>
      <c r="Q18" s="217">
        <v>193200</v>
      </c>
      <c r="R18" s="217">
        <v>759000</v>
      </c>
      <c r="S18" s="217">
        <v>524400</v>
      </c>
      <c r="T18" s="217">
        <v>331200</v>
      </c>
      <c r="U18" s="217">
        <v>207000</v>
      </c>
      <c r="V18" s="217">
        <v>248400</v>
      </c>
      <c r="W18" s="217">
        <v>607200</v>
      </c>
      <c r="X18" s="244">
        <v>317400</v>
      </c>
    </row>
    <row r="19" spans="1:24" s="30" customFormat="1" ht="29.25" customHeight="1">
      <c r="A19" s="232">
        <v>2</v>
      </c>
      <c r="B19" s="215" t="s">
        <v>273</v>
      </c>
      <c r="C19" s="240">
        <f t="shared" si="11"/>
        <v>605500</v>
      </c>
      <c r="D19" s="240">
        <v>35300</v>
      </c>
      <c r="E19" s="240">
        <v>38900</v>
      </c>
      <c r="F19" s="240">
        <v>35600</v>
      </c>
      <c r="G19" s="240">
        <v>27500</v>
      </c>
      <c r="H19" s="240">
        <v>26100</v>
      </c>
      <c r="I19" s="240">
        <v>30000</v>
      </c>
      <c r="J19" s="240">
        <v>26200</v>
      </c>
      <c r="K19" s="240">
        <v>30700</v>
      </c>
      <c r="L19" s="240">
        <v>30600</v>
      </c>
      <c r="M19" s="240">
        <v>25200</v>
      </c>
      <c r="N19" s="213">
        <f t="shared" si="4"/>
        <v>2</v>
      </c>
      <c r="O19" s="216" t="str">
        <f t="shared" si="4"/>
        <v>Phụ cấp thâm niên CA xã, đặc thù quốc phòng, quân sự, CTV theo Nghị định số 58/NĐ-CP, Nghị định số 73/NĐ-CP</v>
      </c>
      <c r="P19" s="240">
        <v>28300</v>
      </c>
      <c r="Q19" s="240">
        <v>30900</v>
      </c>
      <c r="R19" s="240">
        <v>36500</v>
      </c>
      <c r="S19" s="240">
        <v>27200</v>
      </c>
      <c r="T19" s="240">
        <v>28100</v>
      </c>
      <c r="U19" s="240">
        <v>35500</v>
      </c>
      <c r="V19" s="240">
        <v>35200</v>
      </c>
      <c r="W19" s="240">
        <v>38300</v>
      </c>
      <c r="X19" s="246">
        <v>39400</v>
      </c>
    </row>
    <row r="20" spans="1:24" s="30" customFormat="1" ht="30.75" customHeight="1">
      <c r="A20" s="232">
        <v>3</v>
      </c>
      <c r="B20" s="215" t="s">
        <v>185</v>
      </c>
      <c r="C20" s="240">
        <f t="shared" si="11"/>
        <v>4550000</v>
      </c>
      <c r="D20" s="217">
        <v>165600</v>
      </c>
      <c r="E20" s="217">
        <v>188700</v>
      </c>
      <c r="F20" s="217">
        <v>144000</v>
      </c>
      <c r="G20" s="217">
        <v>188600</v>
      </c>
      <c r="H20" s="217">
        <v>185800</v>
      </c>
      <c r="I20" s="217">
        <v>185300</v>
      </c>
      <c r="J20" s="217">
        <v>250800</v>
      </c>
      <c r="K20" s="217">
        <v>245300</v>
      </c>
      <c r="L20" s="217">
        <v>229800</v>
      </c>
      <c r="M20" s="217">
        <v>245200</v>
      </c>
      <c r="N20" s="213">
        <f t="shared" si="4"/>
        <v>3</v>
      </c>
      <c r="O20" s="216" t="str">
        <f t="shared" si="4"/>
        <v>Chi an ninh - Quốc phòng (Phụ cấp, huấn luyện DQTV, GDQP đối tượng 4, 5)</v>
      </c>
      <c r="P20" s="217">
        <v>377500</v>
      </c>
      <c r="Q20" s="217">
        <v>169200</v>
      </c>
      <c r="R20" s="217">
        <v>435400</v>
      </c>
      <c r="S20" s="217">
        <v>342700</v>
      </c>
      <c r="T20" s="217">
        <v>225700</v>
      </c>
      <c r="U20" s="217">
        <v>170700</v>
      </c>
      <c r="V20" s="217">
        <v>200100</v>
      </c>
      <c r="W20" s="217">
        <v>353800</v>
      </c>
      <c r="X20" s="244">
        <v>245800</v>
      </c>
    </row>
    <row r="21" spans="1:24" s="30" customFormat="1" ht="22.5" customHeight="1">
      <c r="A21" s="232">
        <v>4</v>
      </c>
      <c r="B21" s="215" t="s">
        <v>160</v>
      </c>
      <c r="C21" s="240">
        <f t="shared" si="11"/>
        <v>95000</v>
      </c>
      <c r="D21" s="217">
        <v>5000</v>
      </c>
      <c r="E21" s="217">
        <v>5000</v>
      </c>
      <c r="F21" s="217">
        <v>5000</v>
      </c>
      <c r="G21" s="217">
        <v>5000</v>
      </c>
      <c r="H21" s="217">
        <v>5000</v>
      </c>
      <c r="I21" s="217">
        <v>5000</v>
      </c>
      <c r="J21" s="217">
        <v>5000</v>
      </c>
      <c r="K21" s="217">
        <v>5000</v>
      </c>
      <c r="L21" s="217">
        <v>5000</v>
      </c>
      <c r="M21" s="217">
        <v>5000</v>
      </c>
      <c r="N21" s="213">
        <f t="shared" si="4"/>
        <v>4</v>
      </c>
      <c r="O21" s="216" t="str">
        <f t="shared" si="4"/>
        <v>Kinh phí công tác hoạt động phòng cháy, chữa cháy</v>
      </c>
      <c r="P21" s="217">
        <v>5000</v>
      </c>
      <c r="Q21" s="217">
        <v>5000</v>
      </c>
      <c r="R21" s="217">
        <v>5000</v>
      </c>
      <c r="S21" s="217">
        <v>5000</v>
      </c>
      <c r="T21" s="217">
        <v>5000</v>
      </c>
      <c r="U21" s="217">
        <v>5000</v>
      </c>
      <c r="V21" s="217">
        <v>5000</v>
      </c>
      <c r="W21" s="217">
        <v>5000</v>
      </c>
      <c r="X21" s="244">
        <v>5000</v>
      </c>
    </row>
    <row r="22" spans="1:24" s="30" customFormat="1" ht="22.5" customHeight="1">
      <c r="A22" s="232">
        <v>5</v>
      </c>
      <c r="B22" s="215" t="s">
        <v>111</v>
      </c>
      <c r="C22" s="240">
        <f t="shared" si="11"/>
        <v>526000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3">
        <f t="shared" si="4"/>
        <v>5</v>
      </c>
      <c r="O22" s="216" t="str">
        <f t="shared" si="4"/>
        <v>Kinh phí công tác biên giới, bảo vệ mốc giới</v>
      </c>
      <c r="P22" s="217"/>
      <c r="Q22" s="217"/>
      <c r="R22" s="217"/>
      <c r="S22" s="217"/>
      <c r="T22" s="217"/>
      <c r="U22" s="217">
        <v>113000</v>
      </c>
      <c r="V22" s="217">
        <v>116000</v>
      </c>
      <c r="W22" s="217">
        <v>135000</v>
      </c>
      <c r="X22" s="244">
        <v>162000</v>
      </c>
    </row>
    <row r="23" spans="1:24" s="30" customFormat="1" ht="22.5" customHeight="1">
      <c r="A23" s="232">
        <v>6</v>
      </c>
      <c r="B23" s="215" t="s">
        <v>145</v>
      </c>
      <c r="C23" s="240">
        <f t="shared" si="11"/>
        <v>60000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3">
        <f t="shared" si="4"/>
        <v>6</v>
      </c>
      <c r="O23" s="216" t="str">
        <f t="shared" si="4"/>
        <v>Chi công tác đối ngoại</v>
      </c>
      <c r="P23" s="217"/>
      <c r="Q23" s="217"/>
      <c r="R23" s="217"/>
      <c r="S23" s="217"/>
      <c r="T23" s="217"/>
      <c r="U23" s="217">
        <v>15000</v>
      </c>
      <c r="V23" s="217">
        <v>15000</v>
      </c>
      <c r="W23" s="217">
        <v>15000</v>
      </c>
      <c r="X23" s="244">
        <v>15000</v>
      </c>
    </row>
    <row r="24" spans="1:24" s="29" customFormat="1" ht="22.5" customHeight="1">
      <c r="A24" s="231" t="s">
        <v>91</v>
      </c>
      <c r="B24" s="218" t="s">
        <v>274</v>
      </c>
      <c r="C24" s="239">
        <f>C25</f>
        <v>3180900</v>
      </c>
      <c r="D24" s="239">
        <f aca="true" t="shared" si="12" ref="D24:M24">D25</f>
        <v>69000</v>
      </c>
      <c r="E24" s="239">
        <f t="shared" si="12"/>
        <v>124200</v>
      </c>
      <c r="F24" s="239">
        <f t="shared" si="12"/>
        <v>62100</v>
      </c>
      <c r="G24" s="239">
        <f t="shared" si="12"/>
        <v>124200</v>
      </c>
      <c r="H24" s="239">
        <f t="shared" si="12"/>
        <v>117300</v>
      </c>
      <c r="I24" s="239">
        <f t="shared" si="12"/>
        <v>110400</v>
      </c>
      <c r="J24" s="239">
        <f t="shared" si="12"/>
        <v>193200</v>
      </c>
      <c r="K24" s="239">
        <f t="shared" si="12"/>
        <v>193200</v>
      </c>
      <c r="L24" s="239">
        <f t="shared" si="12"/>
        <v>165600</v>
      </c>
      <c r="M24" s="239">
        <f t="shared" si="12"/>
        <v>179400</v>
      </c>
      <c r="N24" s="80" t="str">
        <f t="shared" si="4"/>
        <v>V</v>
      </c>
      <c r="O24" s="219" t="str">
        <f t="shared" si="4"/>
        <v>CHI SỰ NGHIỆP Y TẾ</v>
      </c>
      <c r="P24" s="239">
        <f aca="true" t="shared" si="13" ref="P24:X24">P25</f>
        <v>269100</v>
      </c>
      <c r="Q24" s="239">
        <f t="shared" si="13"/>
        <v>96600</v>
      </c>
      <c r="R24" s="239">
        <f t="shared" si="13"/>
        <v>372600</v>
      </c>
      <c r="S24" s="239">
        <f t="shared" si="13"/>
        <v>262200</v>
      </c>
      <c r="T24" s="239">
        <f t="shared" si="13"/>
        <v>165600</v>
      </c>
      <c r="U24" s="239">
        <f t="shared" si="13"/>
        <v>103500</v>
      </c>
      <c r="V24" s="239">
        <f t="shared" si="13"/>
        <v>124200</v>
      </c>
      <c r="W24" s="239">
        <f t="shared" si="13"/>
        <v>289800</v>
      </c>
      <c r="X24" s="243">
        <f t="shared" si="13"/>
        <v>158700</v>
      </c>
    </row>
    <row r="25" spans="1:24" s="30" customFormat="1" ht="22.5" customHeight="1">
      <c r="A25" s="232">
        <v>1</v>
      </c>
      <c r="B25" s="215" t="s">
        <v>95</v>
      </c>
      <c r="C25" s="240">
        <f>SUM(D25:M25,P25:X25)</f>
        <v>3180900</v>
      </c>
      <c r="D25" s="240">
        <v>69000</v>
      </c>
      <c r="E25" s="240">
        <v>124200</v>
      </c>
      <c r="F25" s="240">
        <v>62100</v>
      </c>
      <c r="G25" s="240">
        <v>124200</v>
      </c>
      <c r="H25" s="240">
        <v>117300</v>
      </c>
      <c r="I25" s="240">
        <v>110400</v>
      </c>
      <c r="J25" s="240">
        <v>193200</v>
      </c>
      <c r="K25" s="240">
        <v>193200</v>
      </c>
      <c r="L25" s="240">
        <v>165600</v>
      </c>
      <c r="M25" s="240">
        <v>179400</v>
      </c>
      <c r="N25" s="213">
        <f t="shared" si="4"/>
        <v>1</v>
      </c>
      <c r="O25" s="216" t="str">
        <f t="shared" si="4"/>
        <v>Chi trả chính sách y tế bản</v>
      </c>
      <c r="P25" s="240">
        <v>269100</v>
      </c>
      <c r="Q25" s="240">
        <v>96600</v>
      </c>
      <c r="R25" s="240">
        <v>372600</v>
      </c>
      <c r="S25" s="240">
        <v>262200</v>
      </c>
      <c r="T25" s="240">
        <v>165600</v>
      </c>
      <c r="U25" s="240">
        <v>103500</v>
      </c>
      <c r="V25" s="240">
        <v>124200</v>
      </c>
      <c r="W25" s="240">
        <v>289800</v>
      </c>
      <c r="X25" s="246">
        <v>158700</v>
      </c>
    </row>
    <row r="26" spans="1:24" s="29" customFormat="1" ht="22.5" customHeight="1">
      <c r="A26" s="231" t="s">
        <v>92</v>
      </c>
      <c r="B26" s="221" t="s">
        <v>275</v>
      </c>
      <c r="C26" s="224">
        <f aca="true" t="shared" si="14" ref="C26:M26">SUM(C27:C29)</f>
        <v>3184000</v>
      </c>
      <c r="D26" s="224">
        <f t="shared" si="14"/>
        <v>84000</v>
      </c>
      <c r="E26" s="224">
        <f t="shared" si="14"/>
        <v>124000</v>
      </c>
      <c r="F26" s="224">
        <f t="shared" si="14"/>
        <v>63000</v>
      </c>
      <c r="G26" s="224">
        <f t="shared" si="14"/>
        <v>126000</v>
      </c>
      <c r="H26" s="224">
        <f t="shared" si="14"/>
        <v>119000</v>
      </c>
      <c r="I26" s="224">
        <f t="shared" si="14"/>
        <v>112000</v>
      </c>
      <c r="J26" s="224">
        <f t="shared" si="14"/>
        <v>196000</v>
      </c>
      <c r="K26" s="224">
        <f t="shared" si="14"/>
        <v>192000</v>
      </c>
      <c r="L26" s="224">
        <f t="shared" si="14"/>
        <v>168000</v>
      </c>
      <c r="M26" s="224">
        <f t="shared" si="14"/>
        <v>180000</v>
      </c>
      <c r="N26" s="80" t="str">
        <f t="shared" si="4"/>
        <v>VI</v>
      </c>
      <c r="O26" s="219" t="str">
        <f t="shared" si="4"/>
        <v>CHI SỰ NGHIỆP VĂN HOÁ THÔNG TIN</v>
      </c>
      <c r="P26" s="224">
        <f aca="true" t="shared" si="15" ref="P26:X26">SUM(P27:P29)</f>
        <v>263000</v>
      </c>
      <c r="Q26" s="224">
        <f t="shared" si="15"/>
        <v>98000</v>
      </c>
      <c r="R26" s="224">
        <f t="shared" si="15"/>
        <v>375000</v>
      </c>
      <c r="S26" s="224">
        <f t="shared" si="15"/>
        <v>250000</v>
      </c>
      <c r="T26" s="224">
        <f t="shared" si="15"/>
        <v>162000</v>
      </c>
      <c r="U26" s="224">
        <f t="shared" si="15"/>
        <v>105000</v>
      </c>
      <c r="V26" s="224">
        <f t="shared" si="15"/>
        <v>124000</v>
      </c>
      <c r="W26" s="224">
        <f t="shared" si="15"/>
        <v>282000</v>
      </c>
      <c r="X26" s="245">
        <f t="shared" si="15"/>
        <v>161000</v>
      </c>
    </row>
    <row r="27" spans="1:24" s="30" customFormat="1" ht="18.75" customHeight="1">
      <c r="A27" s="232">
        <v>1</v>
      </c>
      <c r="B27" s="215" t="s">
        <v>10</v>
      </c>
      <c r="C27" s="240">
        <f>SUM(D27:M27,P27:X27)</f>
        <v>1398000</v>
      </c>
      <c r="D27" s="217">
        <v>36000</v>
      </c>
      <c r="E27" s="217">
        <v>54000</v>
      </c>
      <c r="F27" s="217">
        <v>27000</v>
      </c>
      <c r="G27" s="217">
        <v>54000</v>
      </c>
      <c r="H27" s="217">
        <v>51000</v>
      </c>
      <c r="I27" s="217">
        <v>48000</v>
      </c>
      <c r="J27" s="217">
        <v>84000</v>
      </c>
      <c r="K27" s="217">
        <v>84000</v>
      </c>
      <c r="L27" s="217">
        <v>72000</v>
      </c>
      <c r="M27" s="217">
        <v>78000</v>
      </c>
      <c r="N27" s="213">
        <f t="shared" si="4"/>
        <v>1</v>
      </c>
      <c r="O27" s="216" t="str">
        <f t="shared" si="4"/>
        <v>Kinh phí cuộc vận động TD ĐKXD ĐSVH khu dân cư</v>
      </c>
      <c r="P27" s="217">
        <v>117000</v>
      </c>
      <c r="Q27" s="217">
        <v>42000</v>
      </c>
      <c r="R27" s="217">
        <v>165000</v>
      </c>
      <c r="S27" s="217">
        <v>114000</v>
      </c>
      <c r="T27" s="217">
        <v>72000</v>
      </c>
      <c r="U27" s="217">
        <v>45000</v>
      </c>
      <c r="V27" s="217">
        <v>54000</v>
      </c>
      <c r="W27" s="217">
        <v>132000</v>
      </c>
      <c r="X27" s="244">
        <v>69000</v>
      </c>
    </row>
    <row r="28" spans="1:24" s="30" customFormat="1" ht="18.75" customHeight="1">
      <c r="A28" s="232">
        <v>2</v>
      </c>
      <c r="B28" s="215" t="s">
        <v>11</v>
      </c>
      <c r="C28" s="240">
        <f>SUM(D28:M28,P28:X28)</f>
        <v>854000</v>
      </c>
      <c r="D28" s="217">
        <v>24000</v>
      </c>
      <c r="E28" s="217">
        <v>34000</v>
      </c>
      <c r="F28" s="217">
        <v>18000</v>
      </c>
      <c r="G28" s="217">
        <v>36000</v>
      </c>
      <c r="H28" s="217">
        <v>34000</v>
      </c>
      <c r="I28" s="217">
        <v>32000</v>
      </c>
      <c r="J28" s="217">
        <v>56000</v>
      </c>
      <c r="K28" s="217">
        <v>52000</v>
      </c>
      <c r="L28" s="217">
        <v>48000</v>
      </c>
      <c r="M28" s="217">
        <v>50000</v>
      </c>
      <c r="N28" s="213">
        <f t="shared" si="4"/>
        <v>2</v>
      </c>
      <c r="O28" s="216" t="str">
        <f t="shared" si="4"/>
        <v>Kinh phí hỗ trợ đội văn nghệ bản hoạt động thường xuyên</v>
      </c>
      <c r="P28" s="217">
        <v>68000</v>
      </c>
      <c r="Q28" s="217">
        <v>28000</v>
      </c>
      <c r="R28" s="217">
        <v>100000</v>
      </c>
      <c r="S28" s="217">
        <v>60000</v>
      </c>
      <c r="T28" s="217">
        <v>42000</v>
      </c>
      <c r="U28" s="217">
        <v>30000</v>
      </c>
      <c r="V28" s="217">
        <v>34000</v>
      </c>
      <c r="W28" s="217">
        <v>62000</v>
      </c>
      <c r="X28" s="244">
        <v>46000</v>
      </c>
    </row>
    <row r="29" spans="1:24" s="30" customFormat="1" ht="18.75" customHeight="1">
      <c r="A29" s="232">
        <v>3</v>
      </c>
      <c r="B29" s="215" t="s">
        <v>115</v>
      </c>
      <c r="C29" s="240">
        <f>SUM(D29:M29,P29:X29)</f>
        <v>932000</v>
      </c>
      <c r="D29" s="217">
        <v>24000</v>
      </c>
      <c r="E29" s="217">
        <v>36000</v>
      </c>
      <c r="F29" s="217">
        <v>18000</v>
      </c>
      <c r="G29" s="217">
        <v>36000</v>
      </c>
      <c r="H29" s="217">
        <v>34000</v>
      </c>
      <c r="I29" s="217">
        <v>32000</v>
      </c>
      <c r="J29" s="217">
        <v>56000</v>
      </c>
      <c r="K29" s="217">
        <v>56000</v>
      </c>
      <c r="L29" s="217">
        <v>48000</v>
      </c>
      <c r="M29" s="217">
        <v>52000</v>
      </c>
      <c r="N29" s="213">
        <f t="shared" si="4"/>
        <v>3</v>
      </c>
      <c r="O29" s="216" t="str">
        <f t="shared" si="4"/>
        <v>Hỗ trợ các hoạt động văn hoá nhân ngày Đại đoàn kết toàn dân</v>
      </c>
      <c r="P29" s="217">
        <v>78000</v>
      </c>
      <c r="Q29" s="217">
        <v>28000</v>
      </c>
      <c r="R29" s="217">
        <v>110000</v>
      </c>
      <c r="S29" s="217">
        <v>76000</v>
      </c>
      <c r="T29" s="217">
        <v>48000</v>
      </c>
      <c r="U29" s="217">
        <v>30000</v>
      </c>
      <c r="V29" s="217">
        <v>36000</v>
      </c>
      <c r="W29" s="217">
        <v>88000</v>
      </c>
      <c r="X29" s="244">
        <v>46000</v>
      </c>
    </row>
    <row r="30" spans="1:24" s="29" customFormat="1" ht="22.5" customHeight="1">
      <c r="A30" s="231" t="s">
        <v>138</v>
      </c>
      <c r="B30" s="218" t="s">
        <v>276</v>
      </c>
      <c r="C30" s="239">
        <f>SUM(C31:C54)</f>
        <v>88702100</v>
      </c>
      <c r="D30" s="239">
        <f aca="true" t="shared" si="16" ref="D30:M30">SUM(D31:D52)</f>
        <v>3257000</v>
      </c>
      <c r="E30" s="239">
        <f t="shared" si="16"/>
        <v>4147200</v>
      </c>
      <c r="F30" s="239">
        <f t="shared" si="16"/>
        <v>3371000</v>
      </c>
      <c r="G30" s="239">
        <f t="shared" si="16"/>
        <v>4215300</v>
      </c>
      <c r="H30" s="239">
        <f t="shared" si="16"/>
        <v>4178400</v>
      </c>
      <c r="I30" s="239">
        <f t="shared" si="16"/>
        <v>3530400</v>
      </c>
      <c r="J30" s="239">
        <f t="shared" si="16"/>
        <v>5030100</v>
      </c>
      <c r="K30" s="239">
        <f t="shared" si="16"/>
        <v>5181600</v>
      </c>
      <c r="L30" s="239">
        <f t="shared" si="16"/>
        <v>4702100</v>
      </c>
      <c r="M30" s="239">
        <f t="shared" si="16"/>
        <v>4541600</v>
      </c>
      <c r="N30" s="80" t="str">
        <f t="shared" si="4"/>
        <v>VII</v>
      </c>
      <c r="O30" s="219" t="str">
        <f t="shared" si="4"/>
        <v>CÁC KHOẢN CHI THƯỜNG XUYÊN</v>
      </c>
      <c r="P30" s="239">
        <f aca="true" t="shared" si="17" ref="P30:X30">SUM(P31:P52)</f>
        <v>5526000</v>
      </c>
      <c r="Q30" s="239">
        <f t="shared" si="17"/>
        <v>3895100</v>
      </c>
      <c r="R30" s="239">
        <f t="shared" si="17"/>
        <v>6503800</v>
      </c>
      <c r="S30" s="239">
        <f t="shared" si="17"/>
        <v>5385700</v>
      </c>
      <c r="T30" s="239">
        <f t="shared" si="17"/>
        <v>4584700</v>
      </c>
      <c r="U30" s="239">
        <f t="shared" si="17"/>
        <v>4504400</v>
      </c>
      <c r="V30" s="239">
        <f t="shared" si="17"/>
        <v>4568400</v>
      </c>
      <c r="W30" s="239">
        <f t="shared" si="17"/>
        <v>6017500</v>
      </c>
      <c r="X30" s="243">
        <f t="shared" si="17"/>
        <v>4352500</v>
      </c>
    </row>
    <row r="31" spans="1:24" s="30" customFormat="1" ht="18" customHeight="1">
      <c r="A31" s="232">
        <v>1</v>
      </c>
      <c r="B31" s="215" t="s">
        <v>12</v>
      </c>
      <c r="C31" s="240">
        <f aca="true" t="shared" si="18" ref="C31:C52">SUM(D31:M31,P31:X31)</f>
        <v>34564000</v>
      </c>
      <c r="D31" s="217">
        <v>1511000</v>
      </c>
      <c r="E31" s="217">
        <v>1893000</v>
      </c>
      <c r="F31" s="217">
        <v>1776000</v>
      </c>
      <c r="G31" s="217">
        <v>1917000</v>
      </c>
      <c r="H31" s="217">
        <v>2020000</v>
      </c>
      <c r="I31" s="217">
        <v>1351000</v>
      </c>
      <c r="J31" s="217">
        <v>1856000</v>
      </c>
      <c r="K31" s="217">
        <v>1973000</v>
      </c>
      <c r="L31" s="217">
        <v>1882000</v>
      </c>
      <c r="M31" s="217">
        <v>1542000</v>
      </c>
      <c r="N31" s="213">
        <f t="shared" si="4"/>
        <v>1</v>
      </c>
      <c r="O31" s="216" t="str">
        <f t="shared" si="4"/>
        <v>Kinh phí cán bộ, công chức xã</v>
      </c>
      <c r="P31" s="217">
        <v>1401000</v>
      </c>
      <c r="Q31" s="217">
        <v>1849000</v>
      </c>
      <c r="R31" s="217">
        <v>1490000</v>
      </c>
      <c r="S31" s="217">
        <v>1801000</v>
      </c>
      <c r="T31" s="217">
        <v>2023000</v>
      </c>
      <c r="U31" s="217">
        <v>2394000</v>
      </c>
      <c r="V31" s="217">
        <v>2295000</v>
      </c>
      <c r="W31" s="217">
        <v>1796000</v>
      </c>
      <c r="X31" s="244">
        <v>1794000</v>
      </c>
    </row>
    <row r="32" spans="1:24" s="30" customFormat="1" ht="18" customHeight="1">
      <c r="A32" s="232">
        <v>2</v>
      </c>
      <c r="B32" s="215" t="s">
        <v>129</v>
      </c>
      <c r="C32" s="240">
        <f t="shared" si="18"/>
        <v>4723000</v>
      </c>
      <c r="D32" s="217">
        <v>259000</v>
      </c>
      <c r="E32" s="217">
        <v>246000</v>
      </c>
      <c r="F32" s="217">
        <v>255000</v>
      </c>
      <c r="G32" s="217">
        <v>232000</v>
      </c>
      <c r="H32" s="217">
        <v>253000</v>
      </c>
      <c r="I32" s="217">
        <v>259000</v>
      </c>
      <c r="J32" s="217">
        <v>248000</v>
      </c>
      <c r="K32" s="217">
        <v>237000</v>
      </c>
      <c r="L32" s="217">
        <v>248000</v>
      </c>
      <c r="M32" s="217">
        <v>248000</v>
      </c>
      <c r="N32" s="213">
        <f t="shared" si="4"/>
        <v>2</v>
      </c>
      <c r="O32" s="216" t="str">
        <f t="shared" si="4"/>
        <v>Kinh phí cán bộ không chuyên trách cấp xã, thị trấn</v>
      </c>
      <c r="P32" s="217">
        <v>248000</v>
      </c>
      <c r="Q32" s="217">
        <v>253000</v>
      </c>
      <c r="R32" s="217">
        <v>258000</v>
      </c>
      <c r="S32" s="217">
        <v>251000</v>
      </c>
      <c r="T32" s="217">
        <v>240000</v>
      </c>
      <c r="U32" s="217">
        <v>246000</v>
      </c>
      <c r="V32" s="217">
        <v>253000</v>
      </c>
      <c r="W32" s="217">
        <v>239000</v>
      </c>
      <c r="X32" s="244">
        <v>250000</v>
      </c>
    </row>
    <row r="33" spans="1:24" s="30" customFormat="1" ht="18" customHeight="1">
      <c r="A33" s="232">
        <v>3</v>
      </c>
      <c r="B33" s="222" t="s">
        <v>110</v>
      </c>
      <c r="C33" s="240">
        <f t="shared" si="18"/>
        <v>28712000</v>
      </c>
      <c r="D33" s="217">
        <v>723000</v>
      </c>
      <c r="E33" s="217">
        <v>1118000</v>
      </c>
      <c r="F33" s="217">
        <v>543000</v>
      </c>
      <c r="G33" s="217">
        <v>1180000</v>
      </c>
      <c r="H33" s="217">
        <v>996000</v>
      </c>
      <c r="I33" s="217">
        <v>988000</v>
      </c>
      <c r="J33" s="217">
        <v>1703000</v>
      </c>
      <c r="K33" s="217">
        <v>1835000</v>
      </c>
      <c r="L33" s="217">
        <v>1536000</v>
      </c>
      <c r="M33" s="217">
        <v>1664000</v>
      </c>
      <c r="N33" s="213">
        <f t="shared" si="4"/>
        <v>3</v>
      </c>
      <c r="O33" s="216" t="str">
        <f t="shared" si="4"/>
        <v>Kinh phí đối với cán bộ bản, tiểu khu</v>
      </c>
      <c r="P33" s="217">
        <v>2556000</v>
      </c>
      <c r="Q33" s="217">
        <v>903000</v>
      </c>
      <c r="R33" s="217">
        <v>3309000</v>
      </c>
      <c r="S33" s="217">
        <v>2237000</v>
      </c>
      <c r="T33" s="217">
        <v>1332000</v>
      </c>
      <c r="U33" s="217">
        <v>920000</v>
      </c>
      <c r="V33" s="217">
        <v>1107000</v>
      </c>
      <c r="W33" s="217">
        <v>2703000</v>
      </c>
      <c r="X33" s="244">
        <v>1359000</v>
      </c>
    </row>
    <row r="34" spans="1:24" s="30" customFormat="1" ht="18" customHeight="1">
      <c r="A34" s="232">
        <v>4</v>
      </c>
      <c r="B34" s="215" t="s">
        <v>96</v>
      </c>
      <c r="C34" s="240">
        <f t="shared" si="18"/>
        <v>2396000</v>
      </c>
      <c r="D34" s="217">
        <v>112000</v>
      </c>
      <c r="E34" s="217">
        <v>113000</v>
      </c>
      <c r="F34" s="217">
        <v>116000</v>
      </c>
      <c r="G34" s="217">
        <v>111000</v>
      </c>
      <c r="H34" s="217">
        <v>119000</v>
      </c>
      <c r="I34" s="217">
        <v>113000</v>
      </c>
      <c r="J34" s="217">
        <v>129000</v>
      </c>
      <c r="K34" s="217">
        <v>129000</v>
      </c>
      <c r="L34" s="217">
        <v>122000</v>
      </c>
      <c r="M34" s="217">
        <v>170000</v>
      </c>
      <c r="N34" s="213">
        <f t="shared" si="4"/>
        <v>4</v>
      </c>
      <c r="O34" s="216" t="str">
        <f t="shared" si="4"/>
        <v>Sinh hoạt phí HĐND xã</v>
      </c>
      <c r="P34" s="217">
        <v>118000</v>
      </c>
      <c r="Q34" s="217">
        <v>117000</v>
      </c>
      <c r="R34" s="217">
        <v>153000</v>
      </c>
      <c r="S34" s="217">
        <v>145000</v>
      </c>
      <c r="T34" s="217">
        <v>117000</v>
      </c>
      <c r="U34" s="217">
        <v>116000</v>
      </c>
      <c r="V34" s="217">
        <v>112000</v>
      </c>
      <c r="W34" s="217">
        <v>135000</v>
      </c>
      <c r="X34" s="244">
        <v>149000</v>
      </c>
    </row>
    <row r="35" spans="1:24" s="30" customFormat="1" ht="30.75" customHeight="1">
      <c r="A35" s="232">
        <v>5</v>
      </c>
      <c r="B35" s="215" t="s">
        <v>186</v>
      </c>
      <c r="C35" s="240">
        <f t="shared" si="18"/>
        <v>405000</v>
      </c>
      <c r="D35" s="217">
        <v>20500</v>
      </c>
      <c r="E35" s="217">
        <v>21500</v>
      </c>
      <c r="F35" s="217">
        <v>20500</v>
      </c>
      <c r="G35" s="217">
        <v>20500</v>
      </c>
      <c r="H35" s="217">
        <v>20500</v>
      </c>
      <c r="I35" s="217">
        <v>22500</v>
      </c>
      <c r="J35" s="217">
        <v>20500</v>
      </c>
      <c r="K35" s="217">
        <v>20500</v>
      </c>
      <c r="L35" s="217">
        <v>22500</v>
      </c>
      <c r="M35" s="217">
        <v>20500</v>
      </c>
      <c r="N35" s="213">
        <f t="shared" si="4"/>
        <v>5</v>
      </c>
      <c r="O35" s="216" t="str">
        <f t="shared" si="4"/>
        <v>Mua sắm tài sản cố định; Phần mềm kế toán, quản lý tài sản, phần mềm quản lý hộ tịch</v>
      </c>
      <c r="P35" s="217">
        <v>22500</v>
      </c>
      <c r="Q35" s="217">
        <v>22500</v>
      </c>
      <c r="R35" s="217">
        <v>20500</v>
      </c>
      <c r="S35" s="217">
        <v>20500</v>
      </c>
      <c r="T35" s="217">
        <v>20500</v>
      </c>
      <c r="U35" s="217">
        <v>22500</v>
      </c>
      <c r="V35" s="217">
        <v>22500</v>
      </c>
      <c r="W35" s="217">
        <v>22500</v>
      </c>
      <c r="X35" s="244">
        <v>21000</v>
      </c>
    </row>
    <row r="36" spans="1:24" s="30" customFormat="1" ht="18" customHeight="1">
      <c r="A36" s="232">
        <v>6</v>
      </c>
      <c r="B36" s="215" t="s">
        <v>146</v>
      </c>
      <c r="C36" s="240">
        <f t="shared" si="18"/>
        <v>180000</v>
      </c>
      <c r="D36" s="217">
        <v>9000</v>
      </c>
      <c r="E36" s="217">
        <v>10000</v>
      </c>
      <c r="F36" s="217">
        <v>10000</v>
      </c>
      <c r="G36" s="217">
        <v>9000</v>
      </c>
      <c r="H36" s="217">
        <v>9000</v>
      </c>
      <c r="I36" s="217">
        <v>10000</v>
      </c>
      <c r="J36" s="217">
        <v>9000</v>
      </c>
      <c r="K36" s="217">
        <v>9000</v>
      </c>
      <c r="L36" s="217">
        <v>10000</v>
      </c>
      <c r="M36" s="217">
        <v>9000</v>
      </c>
      <c r="N36" s="213">
        <f t="shared" si="4"/>
        <v>6</v>
      </c>
      <c r="O36" s="216" t="str">
        <f t="shared" si="4"/>
        <v>Sửa chữa tài sản cố định</v>
      </c>
      <c r="P36" s="217">
        <v>10000</v>
      </c>
      <c r="Q36" s="217">
        <v>10000</v>
      </c>
      <c r="R36" s="217">
        <v>9000</v>
      </c>
      <c r="S36" s="217">
        <v>9000</v>
      </c>
      <c r="T36" s="217">
        <v>9000</v>
      </c>
      <c r="U36" s="217">
        <v>10000</v>
      </c>
      <c r="V36" s="217">
        <v>10000</v>
      </c>
      <c r="W36" s="217">
        <v>10000</v>
      </c>
      <c r="X36" s="244">
        <v>9000</v>
      </c>
    </row>
    <row r="37" spans="1:24" s="30" customFormat="1" ht="18" customHeight="1">
      <c r="A37" s="232">
        <v>7</v>
      </c>
      <c r="B37" s="215" t="s">
        <v>13</v>
      </c>
      <c r="C37" s="240">
        <f t="shared" si="18"/>
        <v>38000</v>
      </c>
      <c r="D37" s="217">
        <v>2000</v>
      </c>
      <c r="E37" s="217">
        <v>2000</v>
      </c>
      <c r="F37" s="217">
        <v>2000</v>
      </c>
      <c r="G37" s="217">
        <v>2000</v>
      </c>
      <c r="H37" s="217">
        <v>2000</v>
      </c>
      <c r="I37" s="217">
        <v>2000</v>
      </c>
      <c r="J37" s="217">
        <v>2000</v>
      </c>
      <c r="K37" s="217">
        <v>2000</v>
      </c>
      <c r="L37" s="217">
        <v>2000</v>
      </c>
      <c r="M37" s="217">
        <v>2000</v>
      </c>
      <c r="N37" s="213">
        <f t="shared" si="4"/>
        <v>7</v>
      </c>
      <c r="O37" s="216" t="str">
        <f t="shared" si="4"/>
        <v>Chi thanh tra nhân dân</v>
      </c>
      <c r="P37" s="217">
        <v>2000</v>
      </c>
      <c r="Q37" s="217">
        <v>2000</v>
      </c>
      <c r="R37" s="217">
        <v>2000</v>
      </c>
      <c r="S37" s="217">
        <v>2000</v>
      </c>
      <c r="T37" s="217">
        <v>2000</v>
      </c>
      <c r="U37" s="217">
        <v>2000</v>
      </c>
      <c r="V37" s="217">
        <v>2000</v>
      </c>
      <c r="W37" s="217">
        <v>2000</v>
      </c>
      <c r="X37" s="244">
        <v>2000</v>
      </c>
    </row>
    <row r="38" spans="1:24" s="30" customFormat="1" ht="18" customHeight="1">
      <c r="A38" s="232">
        <v>8</v>
      </c>
      <c r="B38" s="215" t="s">
        <v>97</v>
      </c>
      <c r="C38" s="240">
        <f t="shared" si="18"/>
        <v>145000</v>
      </c>
      <c r="D38" s="217">
        <v>7000</v>
      </c>
      <c r="E38" s="217">
        <v>7000</v>
      </c>
      <c r="F38" s="217">
        <v>7000</v>
      </c>
      <c r="G38" s="217">
        <v>7000</v>
      </c>
      <c r="H38" s="217">
        <v>7000</v>
      </c>
      <c r="I38" s="217">
        <v>7000</v>
      </c>
      <c r="J38" s="217">
        <v>7000</v>
      </c>
      <c r="K38" s="217">
        <v>7000</v>
      </c>
      <c r="L38" s="217">
        <v>7000</v>
      </c>
      <c r="M38" s="217">
        <v>7000</v>
      </c>
      <c r="N38" s="213">
        <f t="shared" si="4"/>
        <v>8</v>
      </c>
      <c r="O38" s="216" t="str">
        <f t="shared" si="4"/>
        <v>Chi giám sát cộng đồng</v>
      </c>
      <c r="P38" s="217">
        <v>9000</v>
      </c>
      <c r="Q38" s="217">
        <v>7000</v>
      </c>
      <c r="R38" s="217">
        <v>9000</v>
      </c>
      <c r="S38" s="217">
        <v>9000</v>
      </c>
      <c r="T38" s="217">
        <v>9000</v>
      </c>
      <c r="U38" s="217">
        <v>7000</v>
      </c>
      <c r="V38" s="217">
        <v>7000</v>
      </c>
      <c r="W38" s="217">
        <v>9000</v>
      </c>
      <c r="X38" s="244">
        <v>9000</v>
      </c>
    </row>
    <row r="39" spans="1:24" s="30" customFormat="1" ht="18" customHeight="1">
      <c r="A39" s="232">
        <v>9</v>
      </c>
      <c r="B39" s="215" t="s">
        <v>277</v>
      </c>
      <c r="C39" s="240">
        <f t="shared" si="18"/>
        <v>3759400</v>
      </c>
      <c r="D39" s="217">
        <v>125100</v>
      </c>
      <c r="E39" s="217">
        <v>162800</v>
      </c>
      <c r="F39" s="217">
        <v>103400</v>
      </c>
      <c r="G39" s="217">
        <v>177700</v>
      </c>
      <c r="H39" s="217">
        <v>177600</v>
      </c>
      <c r="I39" s="217">
        <v>209800</v>
      </c>
      <c r="J39" s="217">
        <v>258500</v>
      </c>
      <c r="K39" s="217">
        <v>215100</v>
      </c>
      <c r="L39" s="217">
        <v>260800</v>
      </c>
      <c r="M39" s="217">
        <v>248300</v>
      </c>
      <c r="N39" s="213">
        <f t="shared" si="4"/>
        <v>9</v>
      </c>
      <c r="O39" s="216" t="str">
        <f t="shared" si="4"/>
        <v>KP thực hiện Quyết định số 99-QĐ/TW ngày 30 tháng 5 năm 2012</v>
      </c>
      <c r="P39" s="217">
        <v>287600</v>
      </c>
      <c r="Q39" s="217">
        <v>134800</v>
      </c>
      <c r="R39" s="217">
        <v>326600</v>
      </c>
      <c r="S39" s="217">
        <v>163200</v>
      </c>
      <c r="T39" s="217">
        <v>192200</v>
      </c>
      <c r="U39" s="217">
        <v>146600</v>
      </c>
      <c r="V39" s="217">
        <v>153700</v>
      </c>
      <c r="W39" s="217">
        <v>288400</v>
      </c>
      <c r="X39" s="244">
        <v>127200</v>
      </c>
    </row>
    <row r="40" spans="1:24" s="30" customFormat="1" ht="18" customHeight="1">
      <c r="A40" s="232">
        <v>10</v>
      </c>
      <c r="B40" s="215" t="s">
        <v>278</v>
      </c>
      <c r="C40" s="240">
        <f t="shared" si="18"/>
        <v>1072500</v>
      </c>
      <c r="D40" s="217">
        <v>62100</v>
      </c>
      <c r="E40" s="217">
        <v>58000</v>
      </c>
      <c r="F40" s="217">
        <v>41400</v>
      </c>
      <c r="G40" s="217">
        <v>58000</v>
      </c>
      <c r="H40" s="217">
        <v>58000</v>
      </c>
      <c r="I40" s="217">
        <v>62100</v>
      </c>
      <c r="J40" s="217">
        <v>58000</v>
      </c>
      <c r="K40" s="217">
        <v>53800</v>
      </c>
      <c r="L40" s="217">
        <v>53800</v>
      </c>
      <c r="M40" s="217">
        <v>58000</v>
      </c>
      <c r="N40" s="213">
        <f t="shared" si="4"/>
        <v>10</v>
      </c>
      <c r="O40" s="216" t="str">
        <f t="shared" si="4"/>
        <v>Kinh phí thực hiện theo Quyết định số 169/QĐ-TW ngày 24/6/2008</v>
      </c>
      <c r="P40" s="217">
        <v>53800</v>
      </c>
      <c r="Q40" s="217">
        <v>49700</v>
      </c>
      <c r="R40" s="217">
        <v>70400</v>
      </c>
      <c r="S40" s="217">
        <v>62100</v>
      </c>
      <c r="T40" s="217">
        <v>49700</v>
      </c>
      <c r="U40" s="217">
        <v>62100</v>
      </c>
      <c r="V40" s="217">
        <v>45500</v>
      </c>
      <c r="W40" s="217">
        <v>58000</v>
      </c>
      <c r="X40" s="244">
        <v>58000</v>
      </c>
    </row>
    <row r="41" spans="1:24" s="30" customFormat="1" ht="18" customHeight="1">
      <c r="A41" s="232">
        <v>11</v>
      </c>
      <c r="B41" s="215" t="s">
        <v>116</v>
      </c>
      <c r="C41" s="240">
        <f t="shared" si="18"/>
        <v>250000</v>
      </c>
      <c r="D41" s="217">
        <v>0</v>
      </c>
      <c r="E41" s="217">
        <v>11000</v>
      </c>
      <c r="F41" s="217">
        <v>10000</v>
      </c>
      <c r="G41" s="217">
        <v>11000</v>
      </c>
      <c r="H41" s="217">
        <v>10000</v>
      </c>
      <c r="I41" s="217">
        <v>20000</v>
      </c>
      <c r="J41" s="217">
        <v>12000</v>
      </c>
      <c r="K41" s="217">
        <v>12000</v>
      </c>
      <c r="L41" s="217">
        <v>12000</v>
      </c>
      <c r="M41" s="217">
        <v>10000</v>
      </c>
      <c r="N41" s="213">
        <f t="shared" si="4"/>
        <v>11</v>
      </c>
      <c r="O41" s="216" t="str">
        <f t="shared" si="4"/>
        <v>Kinh phí Ban chỉ đạo xây dựng nông thôn mới</v>
      </c>
      <c r="P41" s="217">
        <v>20000</v>
      </c>
      <c r="Q41" s="217">
        <v>10000</v>
      </c>
      <c r="R41" s="217">
        <v>20000</v>
      </c>
      <c r="S41" s="217">
        <v>20000</v>
      </c>
      <c r="T41" s="217">
        <v>11000</v>
      </c>
      <c r="U41" s="217">
        <v>10000</v>
      </c>
      <c r="V41" s="217">
        <v>11000</v>
      </c>
      <c r="W41" s="217">
        <v>20000</v>
      </c>
      <c r="X41" s="244">
        <v>20000</v>
      </c>
    </row>
    <row r="42" spans="1:24" s="30" customFormat="1" ht="29.25" customHeight="1">
      <c r="A42" s="232">
        <v>12</v>
      </c>
      <c r="B42" s="222" t="s">
        <v>279</v>
      </c>
      <c r="C42" s="240">
        <f t="shared" si="18"/>
        <v>535400</v>
      </c>
      <c r="D42" s="217">
        <v>30400</v>
      </c>
      <c r="E42" s="217">
        <v>19300</v>
      </c>
      <c r="F42" s="217">
        <v>13800</v>
      </c>
      <c r="G42" s="217">
        <v>19300</v>
      </c>
      <c r="H42" s="217">
        <v>22100</v>
      </c>
      <c r="I42" s="217">
        <v>27600</v>
      </c>
      <c r="J42" s="217">
        <v>24800</v>
      </c>
      <c r="K42" s="217">
        <v>24800</v>
      </c>
      <c r="L42" s="217">
        <v>22100</v>
      </c>
      <c r="M42" s="217">
        <v>33100</v>
      </c>
      <c r="N42" s="213">
        <f t="shared" si="4"/>
        <v>12</v>
      </c>
      <c r="O42" s="216" t="str">
        <f t="shared" si="4"/>
        <v>Kinh phí phụ cấp cấp uỷ trực thuộc Đảng bộ xã theo Nghị quyết số 74/2014/NQ-HĐND</v>
      </c>
      <c r="P42" s="217">
        <v>60700</v>
      </c>
      <c r="Q42" s="217">
        <v>19300</v>
      </c>
      <c r="R42" s="217">
        <v>44200</v>
      </c>
      <c r="S42" s="217">
        <v>33100</v>
      </c>
      <c r="T42" s="217">
        <v>35900</v>
      </c>
      <c r="U42" s="217">
        <v>19300</v>
      </c>
      <c r="V42" s="217">
        <v>30400</v>
      </c>
      <c r="W42" s="217">
        <v>22100</v>
      </c>
      <c r="X42" s="244">
        <v>33100</v>
      </c>
    </row>
    <row r="43" spans="1:24" s="30" customFormat="1" ht="29.25" customHeight="1">
      <c r="A43" s="232">
        <v>13</v>
      </c>
      <c r="B43" s="215" t="s">
        <v>280</v>
      </c>
      <c r="C43" s="240">
        <f t="shared" si="18"/>
        <v>2986000</v>
      </c>
      <c r="D43" s="217">
        <v>82000</v>
      </c>
      <c r="E43" s="217">
        <v>118000</v>
      </c>
      <c r="F43" s="217">
        <v>64000</v>
      </c>
      <c r="G43" s="217">
        <v>118000</v>
      </c>
      <c r="H43" s="217">
        <v>112000</v>
      </c>
      <c r="I43" s="217">
        <v>106000</v>
      </c>
      <c r="J43" s="217">
        <v>178000</v>
      </c>
      <c r="K43" s="217">
        <v>178000</v>
      </c>
      <c r="L43" s="217">
        <v>154000</v>
      </c>
      <c r="M43" s="217">
        <v>166000</v>
      </c>
      <c r="N43" s="213">
        <f t="shared" si="4"/>
        <v>13</v>
      </c>
      <c r="O43" s="216" t="str">
        <f t="shared" si="4"/>
        <v>Kinh phí hoạt động của các chi hội theo Nghị quyết số 73/2014/NQ-HĐND</v>
      </c>
      <c r="P43" s="217">
        <v>244000</v>
      </c>
      <c r="Q43" s="217">
        <v>94000</v>
      </c>
      <c r="R43" s="217">
        <v>340000</v>
      </c>
      <c r="S43" s="217">
        <v>238000</v>
      </c>
      <c r="T43" s="217">
        <v>154000</v>
      </c>
      <c r="U43" s="217">
        <v>100000</v>
      </c>
      <c r="V43" s="217">
        <v>118000</v>
      </c>
      <c r="W43" s="217">
        <v>274000</v>
      </c>
      <c r="X43" s="244">
        <v>148000</v>
      </c>
    </row>
    <row r="44" spans="1:24" s="30" customFormat="1" ht="30" customHeight="1">
      <c r="A44" s="232">
        <v>14</v>
      </c>
      <c r="B44" s="215" t="s">
        <v>281</v>
      </c>
      <c r="C44" s="240">
        <f t="shared" si="18"/>
        <v>453700</v>
      </c>
      <c r="D44" s="217"/>
      <c r="E44" s="217"/>
      <c r="F44" s="217">
        <v>101000</v>
      </c>
      <c r="G44" s="217"/>
      <c r="H44" s="217"/>
      <c r="I44" s="217"/>
      <c r="J44" s="217">
        <v>83900</v>
      </c>
      <c r="K44" s="217">
        <v>50500</v>
      </c>
      <c r="L44" s="217"/>
      <c r="M44" s="217"/>
      <c r="N44" s="213">
        <f t="shared" si="4"/>
        <v>14</v>
      </c>
      <c r="O44" s="216" t="str">
        <f t="shared" si="4"/>
        <v>Kinh phí thực hiện chính sách nước sinh hoạt theo Nghị quyết số 93/NQ-HĐND</v>
      </c>
      <c r="P44" s="217">
        <v>50500</v>
      </c>
      <c r="Q44" s="217">
        <v>83900</v>
      </c>
      <c r="R44" s="217"/>
      <c r="S44" s="217"/>
      <c r="T44" s="217"/>
      <c r="U44" s="217">
        <v>83900</v>
      </c>
      <c r="V44" s="217"/>
      <c r="W44" s="217"/>
      <c r="X44" s="244"/>
    </row>
    <row r="45" spans="1:24" s="30" customFormat="1" ht="32.25" customHeight="1">
      <c r="A45" s="232">
        <v>15</v>
      </c>
      <c r="B45" s="215" t="s">
        <v>187</v>
      </c>
      <c r="C45" s="240">
        <f t="shared" si="18"/>
        <v>141000</v>
      </c>
      <c r="D45" s="217">
        <v>4900</v>
      </c>
      <c r="E45" s="217">
        <v>6100</v>
      </c>
      <c r="F45" s="217">
        <v>4600</v>
      </c>
      <c r="G45" s="217">
        <v>6100</v>
      </c>
      <c r="H45" s="217">
        <v>5900</v>
      </c>
      <c r="I45" s="217">
        <v>5700</v>
      </c>
      <c r="J45" s="217">
        <v>8100</v>
      </c>
      <c r="K45" s="217">
        <v>8100</v>
      </c>
      <c r="L45" s="217">
        <v>7300</v>
      </c>
      <c r="M45" s="217">
        <v>7700</v>
      </c>
      <c r="N45" s="213">
        <f t="shared" si="4"/>
        <v>15</v>
      </c>
      <c r="O45" s="216" t="str">
        <f t="shared" si="4"/>
        <v>Kinh phí tuyên truyền giáo dục pháp luật, hòa giải cơ sở, chuẩn tiếp cận pháp luật và tủ sách pháp luật</v>
      </c>
      <c r="P45" s="217">
        <v>10300</v>
      </c>
      <c r="Q45" s="217">
        <v>5300</v>
      </c>
      <c r="R45" s="217">
        <v>13500</v>
      </c>
      <c r="S45" s="217">
        <v>10100</v>
      </c>
      <c r="T45" s="217">
        <v>7300</v>
      </c>
      <c r="U45" s="217">
        <v>5500</v>
      </c>
      <c r="V45" s="217">
        <v>6100</v>
      </c>
      <c r="W45" s="217">
        <v>11300</v>
      </c>
      <c r="X45" s="244">
        <v>7100</v>
      </c>
    </row>
    <row r="46" spans="1:24" s="30" customFormat="1" ht="21" customHeight="1">
      <c r="A46" s="232">
        <v>16</v>
      </c>
      <c r="B46" s="215" t="s">
        <v>161</v>
      </c>
      <c r="C46" s="240">
        <f t="shared" si="18"/>
        <v>114000</v>
      </c>
      <c r="D46" s="217">
        <v>6000</v>
      </c>
      <c r="E46" s="217">
        <v>6000</v>
      </c>
      <c r="F46" s="217">
        <v>6000</v>
      </c>
      <c r="G46" s="217">
        <v>6000</v>
      </c>
      <c r="H46" s="217">
        <v>6000</v>
      </c>
      <c r="I46" s="217">
        <v>6000</v>
      </c>
      <c r="J46" s="217">
        <v>6000</v>
      </c>
      <c r="K46" s="217">
        <v>6000</v>
      </c>
      <c r="L46" s="217">
        <v>6000</v>
      </c>
      <c r="M46" s="217">
        <v>6000</v>
      </c>
      <c r="N46" s="213">
        <f t="shared" si="4"/>
        <v>16</v>
      </c>
      <c r="O46" s="216" t="str">
        <f t="shared" si="4"/>
        <v>Kinh phí cuộc vận động toàn dân cấp xã</v>
      </c>
      <c r="P46" s="217">
        <v>6000</v>
      </c>
      <c r="Q46" s="217">
        <v>6000</v>
      </c>
      <c r="R46" s="217">
        <v>6000</v>
      </c>
      <c r="S46" s="217">
        <v>6000</v>
      </c>
      <c r="T46" s="217">
        <v>6000</v>
      </c>
      <c r="U46" s="217">
        <v>6000</v>
      </c>
      <c r="V46" s="217">
        <v>6000</v>
      </c>
      <c r="W46" s="217">
        <v>6000</v>
      </c>
      <c r="X46" s="244">
        <v>6000</v>
      </c>
    </row>
    <row r="47" spans="1:24" s="30" customFormat="1" ht="21" customHeight="1">
      <c r="A47" s="232">
        <v>17</v>
      </c>
      <c r="B47" s="223" t="s">
        <v>14</v>
      </c>
      <c r="C47" s="240">
        <f t="shared" si="18"/>
        <v>180000</v>
      </c>
      <c r="D47" s="217">
        <v>0</v>
      </c>
      <c r="E47" s="217">
        <v>9000</v>
      </c>
      <c r="F47" s="217">
        <v>0</v>
      </c>
      <c r="G47" s="217">
        <v>9000</v>
      </c>
      <c r="H47" s="217">
        <v>4500</v>
      </c>
      <c r="I47" s="217">
        <v>13500</v>
      </c>
      <c r="J47" s="217">
        <v>18000</v>
      </c>
      <c r="K47" s="217">
        <v>31499.999999999996</v>
      </c>
      <c r="L47" s="217">
        <v>0</v>
      </c>
      <c r="M47" s="217">
        <v>0</v>
      </c>
      <c r="N47" s="213">
        <f t="shared" si="4"/>
        <v>17</v>
      </c>
      <c r="O47" s="216" t="str">
        <f t="shared" si="4"/>
        <v>Hỗ trợ xăng dầu chạy máy nổ TTTH của các bản ĐBKK</v>
      </c>
      <c r="P47" s="217">
        <v>0</v>
      </c>
      <c r="Q47" s="217">
        <v>9000</v>
      </c>
      <c r="R47" s="217">
        <v>0</v>
      </c>
      <c r="S47" s="217">
        <v>0</v>
      </c>
      <c r="T47" s="217">
        <v>0</v>
      </c>
      <c r="U47" s="217">
        <v>18000</v>
      </c>
      <c r="V47" s="217">
        <v>54000</v>
      </c>
      <c r="W47" s="217">
        <v>13500</v>
      </c>
      <c r="X47" s="244">
        <v>0</v>
      </c>
    </row>
    <row r="48" spans="1:24" s="30" customFormat="1" ht="21" customHeight="1">
      <c r="A48" s="232">
        <v>18</v>
      </c>
      <c r="B48" s="223" t="s">
        <v>139</v>
      </c>
      <c r="C48" s="240">
        <f t="shared" si="18"/>
        <v>392000</v>
      </c>
      <c r="D48" s="217">
        <v>14200</v>
      </c>
      <c r="E48" s="217">
        <v>22800</v>
      </c>
      <c r="F48" s="217">
        <v>16400</v>
      </c>
      <c r="G48" s="217">
        <v>11400</v>
      </c>
      <c r="H48" s="217">
        <v>17800</v>
      </c>
      <c r="I48" s="217">
        <v>19200</v>
      </c>
      <c r="J48" s="217">
        <v>37500</v>
      </c>
      <c r="K48" s="217">
        <v>17800</v>
      </c>
      <c r="L48" s="217">
        <v>13900</v>
      </c>
      <c r="M48" s="217">
        <v>18100</v>
      </c>
      <c r="N48" s="213">
        <f t="shared" si="4"/>
        <v>18</v>
      </c>
      <c r="O48" s="216" t="str">
        <f t="shared" si="4"/>
        <v>Kinh phí hoạt động BCĐ Phòng chống ma túy</v>
      </c>
      <c r="P48" s="217">
        <v>63700</v>
      </c>
      <c r="Q48" s="217">
        <v>13200</v>
      </c>
      <c r="R48" s="217">
        <v>23700</v>
      </c>
      <c r="S48" s="217">
        <v>18700</v>
      </c>
      <c r="T48" s="217">
        <v>29900</v>
      </c>
      <c r="U48" s="217">
        <v>11700</v>
      </c>
      <c r="V48" s="217">
        <v>3600</v>
      </c>
      <c r="W48" s="217">
        <v>27700</v>
      </c>
      <c r="X48" s="244">
        <v>10700</v>
      </c>
    </row>
    <row r="49" spans="1:24" s="30" customFormat="1" ht="21" customHeight="1">
      <c r="A49" s="232">
        <v>19</v>
      </c>
      <c r="B49" s="215" t="s">
        <v>147</v>
      </c>
      <c r="C49" s="240">
        <f t="shared" si="18"/>
        <v>410000</v>
      </c>
      <c r="D49" s="240">
        <v>15400</v>
      </c>
      <c r="E49" s="240">
        <v>25900</v>
      </c>
      <c r="F49" s="240">
        <v>22200</v>
      </c>
      <c r="G49" s="240">
        <v>22500</v>
      </c>
      <c r="H49" s="240">
        <v>24300</v>
      </c>
      <c r="I49" s="240">
        <v>15400</v>
      </c>
      <c r="J49" s="240">
        <v>23700</v>
      </c>
      <c r="K49" s="240">
        <v>24400</v>
      </c>
      <c r="L49" s="240">
        <v>25000</v>
      </c>
      <c r="M49" s="240">
        <v>15000</v>
      </c>
      <c r="N49" s="213">
        <f t="shared" si="4"/>
        <v>19</v>
      </c>
      <c r="O49" s="216" t="str">
        <f t="shared" si="4"/>
        <v>Tiết kiệm chi CCTL</v>
      </c>
      <c r="P49" s="240">
        <v>16000</v>
      </c>
      <c r="Q49" s="240">
        <v>22000</v>
      </c>
      <c r="R49" s="240">
        <v>17200</v>
      </c>
      <c r="S49" s="240">
        <v>17100</v>
      </c>
      <c r="T49" s="240">
        <v>26500</v>
      </c>
      <c r="U49" s="240">
        <v>29300</v>
      </c>
      <c r="V49" s="240">
        <v>28800</v>
      </c>
      <c r="W49" s="240">
        <v>19600</v>
      </c>
      <c r="X49" s="246">
        <v>19700</v>
      </c>
    </row>
    <row r="50" spans="1:24" s="30" customFormat="1" ht="21" customHeight="1">
      <c r="A50" s="232">
        <v>20</v>
      </c>
      <c r="B50" s="215" t="s">
        <v>188</v>
      </c>
      <c r="C50" s="240">
        <f t="shared" si="18"/>
        <v>262200</v>
      </c>
      <c r="D50" s="217">
        <v>13800</v>
      </c>
      <c r="E50" s="217">
        <v>13800</v>
      </c>
      <c r="F50" s="217">
        <v>13800</v>
      </c>
      <c r="G50" s="217">
        <v>13800</v>
      </c>
      <c r="H50" s="217">
        <v>13800</v>
      </c>
      <c r="I50" s="217">
        <v>13800</v>
      </c>
      <c r="J50" s="217">
        <v>13800</v>
      </c>
      <c r="K50" s="217">
        <v>13800</v>
      </c>
      <c r="L50" s="217">
        <v>13800</v>
      </c>
      <c r="M50" s="217">
        <v>13800</v>
      </c>
      <c r="N50" s="213">
        <f t="shared" si="4"/>
        <v>20</v>
      </c>
      <c r="O50" s="216" t="str">
        <f t="shared" si="4"/>
        <v>Kinh phí phụ cấp cộng tác viên xã hội</v>
      </c>
      <c r="P50" s="217">
        <v>13800</v>
      </c>
      <c r="Q50" s="217">
        <v>13800</v>
      </c>
      <c r="R50" s="217">
        <v>13800</v>
      </c>
      <c r="S50" s="217">
        <v>13800</v>
      </c>
      <c r="T50" s="217">
        <v>13800</v>
      </c>
      <c r="U50" s="217">
        <v>13800</v>
      </c>
      <c r="V50" s="217">
        <v>13800</v>
      </c>
      <c r="W50" s="217">
        <v>13800</v>
      </c>
      <c r="X50" s="244">
        <v>13800</v>
      </c>
    </row>
    <row r="51" spans="1:24" s="30" customFormat="1" ht="21" customHeight="1">
      <c r="A51" s="232">
        <v>21</v>
      </c>
      <c r="B51" s="215" t="s">
        <v>189</v>
      </c>
      <c r="C51" s="240">
        <f t="shared" si="18"/>
        <v>380000</v>
      </c>
      <c r="D51" s="217">
        <v>20000</v>
      </c>
      <c r="E51" s="217">
        <v>20000</v>
      </c>
      <c r="F51" s="217">
        <v>20000</v>
      </c>
      <c r="G51" s="217">
        <v>20000</v>
      </c>
      <c r="H51" s="217">
        <v>20000</v>
      </c>
      <c r="I51" s="217">
        <v>20000</v>
      </c>
      <c r="J51" s="217">
        <v>20000</v>
      </c>
      <c r="K51" s="217">
        <v>20000</v>
      </c>
      <c r="L51" s="217">
        <v>20000</v>
      </c>
      <c r="M51" s="217">
        <v>20000</v>
      </c>
      <c r="N51" s="213">
        <f t="shared" si="4"/>
        <v>21</v>
      </c>
      <c r="O51" s="216" t="str">
        <f t="shared" si="4"/>
        <v>Kinh phí bầu cử hội đồng nhân dân các cấp</v>
      </c>
      <c r="P51" s="217">
        <v>20000</v>
      </c>
      <c r="Q51" s="217">
        <v>20000</v>
      </c>
      <c r="R51" s="217">
        <v>20000</v>
      </c>
      <c r="S51" s="217">
        <v>20000</v>
      </c>
      <c r="T51" s="217">
        <v>20000</v>
      </c>
      <c r="U51" s="217">
        <v>20000</v>
      </c>
      <c r="V51" s="217">
        <v>20000</v>
      </c>
      <c r="W51" s="217">
        <v>20000</v>
      </c>
      <c r="X51" s="244">
        <v>20000</v>
      </c>
    </row>
    <row r="52" spans="1:24" s="30" customFormat="1" ht="48" customHeight="1">
      <c r="A52" s="232">
        <v>22</v>
      </c>
      <c r="B52" s="215" t="s">
        <v>190</v>
      </c>
      <c r="C52" s="240">
        <f t="shared" si="18"/>
        <v>5393600</v>
      </c>
      <c r="D52" s="217">
        <v>239600</v>
      </c>
      <c r="E52" s="217">
        <v>264000</v>
      </c>
      <c r="F52" s="217">
        <v>224900</v>
      </c>
      <c r="G52" s="217">
        <v>264000</v>
      </c>
      <c r="H52" s="217">
        <v>279900</v>
      </c>
      <c r="I52" s="217">
        <v>258800</v>
      </c>
      <c r="J52" s="217">
        <v>313300</v>
      </c>
      <c r="K52" s="217">
        <v>313300</v>
      </c>
      <c r="L52" s="217">
        <v>283900</v>
      </c>
      <c r="M52" s="217">
        <v>283100</v>
      </c>
      <c r="N52" s="213">
        <f t="shared" si="4"/>
        <v>22</v>
      </c>
      <c r="O52" s="216" t="str">
        <f t="shared" si="4"/>
        <v>Các khoản chi còn lại: (Bao gồm:  Hoạt động HĐND, KP khen thưởng,  Công tác phí, họp HĐND xã, Hội nghị, Đại hội Hội Cựu chiến binh, Đại hội hội LHPN, VPP, chi khác...)</v>
      </c>
      <c r="P52" s="217">
        <v>313100</v>
      </c>
      <c r="Q52" s="217">
        <v>250600</v>
      </c>
      <c r="R52" s="217">
        <v>357900</v>
      </c>
      <c r="S52" s="217">
        <v>309100</v>
      </c>
      <c r="T52" s="217">
        <v>285900</v>
      </c>
      <c r="U52" s="217">
        <v>260700</v>
      </c>
      <c r="V52" s="217">
        <v>269000</v>
      </c>
      <c r="W52" s="217">
        <v>326600</v>
      </c>
      <c r="X52" s="244">
        <v>295900</v>
      </c>
    </row>
    <row r="53" spans="1:24" s="30" customFormat="1" ht="20.25" customHeight="1">
      <c r="A53" s="232">
        <v>23</v>
      </c>
      <c r="B53" s="215" t="s">
        <v>197</v>
      </c>
      <c r="C53" s="240">
        <v>546000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20">
        <v>23</v>
      </c>
      <c r="O53" s="215" t="s">
        <v>197</v>
      </c>
      <c r="P53" s="217"/>
      <c r="Q53" s="217"/>
      <c r="R53" s="217"/>
      <c r="S53" s="217"/>
      <c r="T53" s="217"/>
      <c r="U53" s="217"/>
      <c r="V53" s="217"/>
      <c r="W53" s="217"/>
      <c r="X53" s="244"/>
    </row>
    <row r="54" spans="1:24" s="30" customFormat="1" ht="20.25" customHeight="1">
      <c r="A54" s="232">
        <v>24</v>
      </c>
      <c r="B54" s="215" t="s">
        <v>191</v>
      </c>
      <c r="C54" s="240">
        <f>1209300-C53</f>
        <v>663300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20">
        <v>24</v>
      </c>
      <c r="O54" s="215" t="s">
        <v>191</v>
      </c>
      <c r="P54" s="217"/>
      <c r="Q54" s="217"/>
      <c r="R54" s="217"/>
      <c r="S54" s="217"/>
      <c r="T54" s="217"/>
      <c r="U54" s="217"/>
      <c r="V54" s="217"/>
      <c r="W54" s="217"/>
      <c r="X54" s="244"/>
    </row>
    <row r="55" spans="1:24" s="77" customFormat="1" ht="22.5" customHeight="1" thickBot="1">
      <c r="A55" s="233" t="s">
        <v>93</v>
      </c>
      <c r="B55" s="234" t="s">
        <v>282</v>
      </c>
      <c r="C55" s="241">
        <f>SUM(D55:M55,P55:X55)</f>
        <v>2204000</v>
      </c>
      <c r="D55" s="237">
        <v>79000</v>
      </c>
      <c r="E55" s="237">
        <v>106300</v>
      </c>
      <c r="F55" s="237">
        <v>83800</v>
      </c>
      <c r="G55" s="237">
        <v>105400</v>
      </c>
      <c r="H55" s="237">
        <v>109500</v>
      </c>
      <c r="I55" s="237">
        <v>90900</v>
      </c>
      <c r="J55" s="237">
        <v>124900</v>
      </c>
      <c r="K55" s="237">
        <v>131300</v>
      </c>
      <c r="L55" s="237">
        <v>118300</v>
      </c>
      <c r="M55" s="237">
        <v>115600</v>
      </c>
      <c r="N55" s="235" t="str">
        <f>A55</f>
        <v>VIII</v>
      </c>
      <c r="O55" s="236" t="str">
        <f>B55</f>
        <v>DỰ PHÒNG</v>
      </c>
      <c r="P55" s="237">
        <v>141500</v>
      </c>
      <c r="Q55" s="237">
        <v>100500</v>
      </c>
      <c r="R55" s="237">
        <v>159000</v>
      </c>
      <c r="S55" s="237">
        <v>123200</v>
      </c>
      <c r="T55" s="237">
        <v>117100</v>
      </c>
      <c r="U55" s="237">
        <v>111500</v>
      </c>
      <c r="V55" s="237">
        <v>119600</v>
      </c>
      <c r="W55" s="237">
        <v>147800</v>
      </c>
      <c r="X55" s="247">
        <v>118800</v>
      </c>
    </row>
    <row r="56" spans="1:24" ht="18.7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ht="18.7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ht="18.7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</row>
    <row r="59" spans="1:24" ht="18.7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</sheetData>
  <sheetProtection/>
  <mergeCells count="6">
    <mergeCell ref="A1:M1"/>
    <mergeCell ref="N1:X1"/>
    <mergeCell ref="N2:X2"/>
    <mergeCell ref="N3:X3"/>
    <mergeCell ref="A2:M2"/>
    <mergeCell ref="A3:M3"/>
  </mergeCells>
  <printOptions horizontalCentered="1"/>
  <pageMargins left="0" right="0" top="0.5" bottom="0.25" header="0.5" footer="0"/>
  <pageSetup horizontalDpi="600" verticalDpi="600" orientation="landscape" paperSize="9" scale="85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pane ySplit="6" topLeftCell="BM7" activePane="bottomLeft" state="frozen"/>
      <selection pane="topLeft" activeCell="C8" sqref="C8"/>
      <selection pane="bottomLeft" activeCell="B5" sqref="B5:B6"/>
    </sheetView>
  </sheetViews>
  <sheetFormatPr defaultColWidth="8.88671875" defaultRowHeight="16.5"/>
  <cols>
    <col min="1" max="1" width="4.77734375" style="11" customWidth="1"/>
    <col min="2" max="2" width="12.99609375" style="8" customWidth="1"/>
    <col min="3" max="3" width="11.4453125" style="8" customWidth="1"/>
    <col min="4" max="4" width="11.3359375" style="8" customWidth="1"/>
    <col min="5" max="5" width="10.99609375" style="8" customWidth="1"/>
    <col min="6" max="6" width="12.21484375" style="8" customWidth="1"/>
    <col min="7" max="7" width="11.6640625" style="8" customWidth="1"/>
    <col min="8" max="8" width="9.5546875" style="8" customWidth="1"/>
    <col min="9" max="9" width="11.3359375" style="8" customWidth="1"/>
    <col min="10" max="10" width="12.21484375" style="8" customWidth="1"/>
    <col min="11" max="11" width="10.99609375" style="8" customWidth="1"/>
    <col min="12" max="12" width="7.6640625" style="8" customWidth="1"/>
    <col min="13" max="13" width="9.5546875" style="8" bestFit="1" customWidth="1"/>
    <col min="14" max="16384" width="8.88671875" style="8" customWidth="1"/>
  </cols>
  <sheetData>
    <row r="1" spans="1:12" ht="19.5" customHeight="1">
      <c r="A1" s="205" t="s">
        <v>283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9" customFormat="1" ht="19.5" customHeight="1">
      <c r="A2" s="205" t="s">
        <v>192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9.5" customHeight="1">
      <c r="A3" s="207" t="str">
        <f>'Biểu 05'!A3:M3</f>
        <v>(Kèm theo Nghị quyết số 85/NQ-HĐND ngày 18 tháng 12 năm 2015 của HĐND huyện Sông Mã)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s="9" customFormat="1" ht="18" customHeight="1" thickBot="1">
      <c r="A4" s="10"/>
      <c r="B4" s="23"/>
      <c r="L4" s="250" t="s">
        <v>102</v>
      </c>
    </row>
    <row r="5" spans="1:13" s="31" customFormat="1" ht="21.75" customHeight="1">
      <c r="A5" s="251" t="s">
        <v>17</v>
      </c>
      <c r="B5" s="252" t="s">
        <v>98</v>
      </c>
      <c r="C5" s="252" t="s">
        <v>285</v>
      </c>
      <c r="D5" s="252" t="s">
        <v>26</v>
      </c>
      <c r="E5" s="253"/>
      <c r="F5" s="252" t="s">
        <v>286</v>
      </c>
      <c r="G5" s="252" t="s">
        <v>26</v>
      </c>
      <c r="H5" s="253"/>
      <c r="I5" s="252" t="s">
        <v>99</v>
      </c>
      <c r="J5" s="252" t="s">
        <v>26</v>
      </c>
      <c r="K5" s="253"/>
      <c r="L5" s="254" t="s">
        <v>70</v>
      </c>
      <c r="M5" s="76"/>
    </row>
    <row r="6" spans="1:12" s="31" customFormat="1" ht="80.25" customHeight="1">
      <c r="A6" s="255"/>
      <c r="B6" s="204"/>
      <c r="C6" s="204"/>
      <c r="D6" s="139" t="s">
        <v>130</v>
      </c>
      <c r="E6" s="139" t="s">
        <v>103</v>
      </c>
      <c r="F6" s="204"/>
      <c r="G6" s="139" t="s">
        <v>287</v>
      </c>
      <c r="H6" s="139" t="s">
        <v>100</v>
      </c>
      <c r="I6" s="204"/>
      <c r="J6" s="139" t="s">
        <v>101</v>
      </c>
      <c r="K6" s="139" t="s">
        <v>288</v>
      </c>
      <c r="L6" s="256"/>
    </row>
    <row r="7" spans="1:12" s="31" customFormat="1" ht="24" customHeight="1">
      <c r="A7" s="257"/>
      <c r="B7" s="20" t="s">
        <v>284</v>
      </c>
      <c r="C7" s="262">
        <f>SUM(C8:C26)</f>
        <v>114644000</v>
      </c>
      <c r="D7" s="262">
        <f aca="true" t="shared" si="0" ref="D7:K7">SUM(D8:D26)</f>
        <v>110940370</v>
      </c>
      <c r="E7" s="262">
        <f t="shared" si="0"/>
        <v>3703630</v>
      </c>
      <c r="F7" s="262">
        <f t="shared" si="0"/>
        <v>114644000</v>
      </c>
      <c r="G7" s="262">
        <f t="shared" si="0"/>
        <v>111460000</v>
      </c>
      <c r="H7" s="262">
        <f t="shared" si="0"/>
        <v>3184000</v>
      </c>
      <c r="I7" s="262">
        <f t="shared" si="0"/>
        <v>110940370</v>
      </c>
      <c r="J7" s="262">
        <f t="shared" si="0"/>
        <v>107756370</v>
      </c>
      <c r="K7" s="262">
        <f t="shared" si="0"/>
        <v>3184000</v>
      </c>
      <c r="L7" s="243"/>
    </row>
    <row r="8" spans="1:12" s="32" customFormat="1" ht="18.75" customHeight="1">
      <c r="A8" s="258">
        <v>1</v>
      </c>
      <c r="B8" s="248" t="s">
        <v>29</v>
      </c>
      <c r="C8" s="263">
        <v>3981700</v>
      </c>
      <c r="D8" s="263">
        <v>2061700</v>
      </c>
      <c r="E8" s="264">
        <v>1920000</v>
      </c>
      <c r="F8" s="264">
        <v>3981700</v>
      </c>
      <c r="G8" s="263">
        <v>3897700</v>
      </c>
      <c r="H8" s="263">
        <v>84000</v>
      </c>
      <c r="I8" s="263">
        <v>2061700</v>
      </c>
      <c r="J8" s="263">
        <v>1977700</v>
      </c>
      <c r="K8" s="263">
        <v>84000</v>
      </c>
      <c r="L8" s="265"/>
    </row>
    <row r="9" spans="1:12" s="32" customFormat="1" ht="18.75" customHeight="1">
      <c r="A9" s="258">
        <v>2</v>
      </c>
      <c r="B9" s="248" t="s">
        <v>30</v>
      </c>
      <c r="C9" s="263">
        <v>5399900</v>
      </c>
      <c r="D9" s="263">
        <v>5365900</v>
      </c>
      <c r="E9" s="264">
        <v>34000</v>
      </c>
      <c r="F9" s="264">
        <v>5399900</v>
      </c>
      <c r="G9" s="263">
        <v>5275900</v>
      </c>
      <c r="H9" s="263">
        <v>124000</v>
      </c>
      <c r="I9" s="263">
        <v>5365900</v>
      </c>
      <c r="J9" s="263">
        <v>5241900</v>
      </c>
      <c r="K9" s="263">
        <v>124000</v>
      </c>
      <c r="L9" s="265"/>
    </row>
    <row r="10" spans="1:12" s="32" customFormat="1" ht="18.75" customHeight="1">
      <c r="A10" s="259">
        <v>3</v>
      </c>
      <c r="B10" s="248" t="s">
        <v>67</v>
      </c>
      <c r="C10" s="263">
        <v>4268300</v>
      </c>
      <c r="D10" s="263">
        <v>4250360</v>
      </c>
      <c r="E10" s="264">
        <v>17940</v>
      </c>
      <c r="F10" s="264">
        <v>4268300</v>
      </c>
      <c r="G10" s="263">
        <v>4205300</v>
      </c>
      <c r="H10" s="263">
        <v>63000</v>
      </c>
      <c r="I10" s="263">
        <v>4250360</v>
      </c>
      <c r="J10" s="263">
        <v>4187360</v>
      </c>
      <c r="K10" s="263">
        <v>63000</v>
      </c>
      <c r="L10" s="265"/>
    </row>
    <row r="11" spans="1:12" s="32" customFormat="1" ht="18.75" customHeight="1">
      <c r="A11" s="258">
        <v>4</v>
      </c>
      <c r="B11" s="248" t="s">
        <v>31</v>
      </c>
      <c r="C11" s="263">
        <v>5419600</v>
      </c>
      <c r="D11" s="263">
        <v>5384930</v>
      </c>
      <c r="E11" s="264">
        <v>34670</v>
      </c>
      <c r="F11" s="264">
        <v>5419600</v>
      </c>
      <c r="G11" s="263">
        <v>5293600</v>
      </c>
      <c r="H11" s="263">
        <v>126000</v>
      </c>
      <c r="I11" s="263">
        <v>5384930</v>
      </c>
      <c r="J11" s="263">
        <v>5258930</v>
      </c>
      <c r="K11" s="263">
        <v>126000</v>
      </c>
      <c r="L11" s="265"/>
    </row>
    <row r="12" spans="1:12" s="32" customFormat="1" ht="18.75" customHeight="1">
      <c r="A12" s="258">
        <v>5</v>
      </c>
      <c r="B12" s="248" t="s">
        <v>32</v>
      </c>
      <c r="C12" s="263">
        <v>5496500</v>
      </c>
      <c r="D12" s="263">
        <v>5466860</v>
      </c>
      <c r="E12" s="264">
        <v>29640</v>
      </c>
      <c r="F12" s="264">
        <v>5496500</v>
      </c>
      <c r="G12" s="263">
        <v>5377500</v>
      </c>
      <c r="H12" s="263">
        <v>119000</v>
      </c>
      <c r="I12" s="263">
        <v>5466860</v>
      </c>
      <c r="J12" s="263">
        <v>5347860</v>
      </c>
      <c r="K12" s="263">
        <v>119000</v>
      </c>
      <c r="L12" s="265"/>
    </row>
    <row r="13" spans="1:12" s="32" customFormat="1" ht="18.75" customHeight="1">
      <c r="A13" s="259">
        <v>6</v>
      </c>
      <c r="B13" s="248" t="s">
        <v>33</v>
      </c>
      <c r="C13" s="263">
        <v>4724200</v>
      </c>
      <c r="D13" s="263">
        <v>4543200</v>
      </c>
      <c r="E13" s="264">
        <v>181000</v>
      </c>
      <c r="F13" s="264">
        <v>4724200</v>
      </c>
      <c r="G13" s="263">
        <v>4612200</v>
      </c>
      <c r="H13" s="263">
        <v>112000</v>
      </c>
      <c r="I13" s="263">
        <v>4543200</v>
      </c>
      <c r="J13" s="263">
        <v>4431200</v>
      </c>
      <c r="K13" s="263">
        <v>112000</v>
      </c>
      <c r="L13" s="265"/>
    </row>
    <row r="14" spans="1:12" s="32" customFormat="1" ht="18.75" customHeight="1">
      <c r="A14" s="258">
        <v>7</v>
      </c>
      <c r="B14" s="248" t="s">
        <v>34</v>
      </c>
      <c r="C14" s="263">
        <v>6606800</v>
      </c>
      <c r="D14" s="263">
        <v>6550700</v>
      </c>
      <c r="E14" s="264">
        <v>56100</v>
      </c>
      <c r="F14" s="264">
        <v>6606800</v>
      </c>
      <c r="G14" s="263">
        <v>6410800</v>
      </c>
      <c r="H14" s="263">
        <v>196000</v>
      </c>
      <c r="I14" s="263">
        <v>6550700</v>
      </c>
      <c r="J14" s="263">
        <v>6354700</v>
      </c>
      <c r="K14" s="263">
        <v>196000</v>
      </c>
      <c r="L14" s="265"/>
    </row>
    <row r="15" spans="1:12" s="32" customFormat="1" ht="18.75" customHeight="1">
      <c r="A15" s="258">
        <v>8</v>
      </c>
      <c r="B15" s="248" t="s">
        <v>35</v>
      </c>
      <c r="C15" s="263">
        <v>6858700</v>
      </c>
      <c r="D15" s="263">
        <v>6825600</v>
      </c>
      <c r="E15" s="264">
        <v>33100</v>
      </c>
      <c r="F15" s="264">
        <v>6858700</v>
      </c>
      <c r="G15" s="263">
        <v>6666700</v>
      </c>
      <c r="H15" s="263">
        <v>192000</v>
      </c>
      <c r="I15" s="263">
        <v>6825600</v>
      </c>
      <c r="J15" s="263">
        <v>6633600</v>
      </c>
      <c r="K15" s="263">
        <v>192000</v>
      </c>
      <c r="L15" s="265"/>
    </row>
    <row r="16" spans="1:12" s="31" customFormat="1" ht="18.75" customHeight="1">
      <c r="A16" s="259">
        <v>9</v>
      </c>
      <c r="B16" s="248" t="s">
        <v>36</v>
      </c>
      <c r="C16" s="263">
        <v>5958400</v>
      </c>
      <c r="D16" s="263">
        <v>5894900</v>
      </c>
      <c r="E16" s="264">
        <v>63500</v>
      </c>
      <c r="F16" s="264">
        <v>5958400</v>
      </c>
      <c r="G16" s="263">
        <v>5790400</v>
      </c>
      <c r="H16" s="263">
        <v>168000</v>
      </c>
      <c r="I16" s="263">
        <v>5894900</v>
      </c>
      <c r="J16" s="263">
        <v>5726900</v>
      </c>
      <c r="K16" s="263">
        <v>168000</v>
      </c>
      <c r="L16" s="266"/>
    </row>
    <row r="17" spans="1:12" s="32" customFormat="1" ht="18.75" customHeight="1">
      <c r="A17" s="258">
        <v>10</v>
      </c>
      <c r="B17" s="248" t="s">
        <v>37</v>
      </c>
      <c r="C17" s="263">
        <v>5928000</v>
      </c>
      <c r="D17" s="263">
        <v>5864500</v>
      </c>
      <c r="E17" s="264">
        <v>63500</v>
      </c>
      <c r="F17" s="264">
        <v>5928000</v>
      </c>
      <c r="G17" s="263">
        <v>5748000</v>
      </c>
      <c r="H17" s="263">
        <v>180000</v>
      </c>
      <c r="I17" s="263">
        <v>5864500</v>
      </c>
      <c r="J17" s="263">
        <v>5684500</v>
      </c>
      <c r="K17" s="263">
        <v>180000</v>
      </c>
      <c r="L17" s="267"/>
    </row>
    <row r="18" spans="1:12" s="32" customFormat="1" ht="18.75" customHeight="1">
      <c r="A18" s="258">
        <v>11</v>
      </c>
      <c r="B18" s="248" t="s">
        <v>38</v>
      </c>
      <c r="C18" s="263">
        <v>7391400</v>
      </c>
      <c r="D18" s="263">
        <v>7148300</v>
      </c>
      <c r="E18" s="264">
        <v>243100</v>
      </c>
      <c r="F18" s="264">
        <v>7391400</v>
      </c>
      <c r="G18" s="263">
        <v>7128400</v>
      </c>
      <c r="H18" s="263">
        <v>263000</v>
      </c>
      <c r="I18" s="263">
        <v>7148300</v>
      </c>
      <c r="J18" s="263">
        <v>6885300</v>
      </c>
      <c r="K18" s="263">
        <v>263000</v>
      </c>
      <c r="L18" s="267"/>
    </row>
    <row r="19" spans="1:12" s="31" customFormat="1" ht="18.75" customHeight="1">
      <c r="A19" s="259">
        <v>12</v>
      </c>
      <c r="B19" s="248" t="s">
        <v>39</v>
      </c>
      <c r="C19" s="263">
        <v>4927100</v>
      </c>
      <c r="D19" s="263">
        <v>4906100</v>
      </c>
      <c r="E19" s="264">
        <v>21000</v>
      </c>
      <c r="F19" s="264">
        <v>4927100</v>
      </c>
      <c r="G19" s="263">
        <v>4829100</v>
      </c>
      <c r="H19" s="263">
        <v>98000</v>
      </c>
      <c r="I19" s="263">
        <v>4906100</v>
      </c>
      <c r="J19" s="263">
        <v>4808100</v>
      </c>
      <c r="K19" s="263">
        <v>98000</v>
      </c>
      <c r="L19" s="266"/>
    </row>
    <row r="20" spans="1:12" s="31" customFormat="1" ht="18.75" customHeight="1">
      <c r="A20" s="258">
        <v>13</v>
      </c>
      <c r="B20" s="249" t="s">
        <v>40</v>
      </c>
      <c r="C20" s="263">
        <v>8968500</v>
      </c>
      <c r="D20" s="263">
        <v>8784500</v>
      </c>
      <c r="E20" s="264">
        <v>184000</v>
      </c>
      <c r="F20" s="264">
        <v>8968500</v>
      </c>
      <c r="G20" s="263">
        <v>8593500</v>
      </c>
      <c r="H20" s="263">
        <v>375000</v>
      </c>
      <c r="I20" s="263">
        <v>8784500</v>
      </c>
      <c r="J20" s="263">
        <v>8409500</v>
      </c>
      <c r="K20" s="263">
        <v>375000</v>
      </c>
      <c r="L20" s="266"/>
    </row>
    <row r="21" spans="1:12" s="31" customFormat="1" ht="18.75" customHeight="1">
      <c r="A21" s="258">
        <v>14</v>
      </c>
      <c r="B21" s="248" t="s">
        <v>41</v>
      </c>
      <c r="C21" s="263">
        <v>7155600</v>
      </c>
      <c r="D21" s="263">
        <v>6948600</v>
      </c>
      <c r="E21" s="264">
        <v>207000</v>
      </c>
      <c r="F21" s="264">
        <v>7155600</v>
      </c>
      <c r="G21" s="263">
        <v>6905600</v>
      </c>
      <c r="H21" s="263">
        <v>250000</v>
      </c>
      <c r="I21" s="263">
        <v>6948600</v>
      </c>
      <c r="J21" s="263">
        <v>6698600</v>
      </c>
      <c r="K21" s="263">
        <v>250000</v>
      </c>
      <c r="L21" s="266"/>
    </row>
    <row r="22" spans="1:12" s="31" customFormat="1" ht="18.75" customHeight="1">
      <c r="A22" s="259">
        <v>15</v>
      </c>
      <c r="B22" s="248" t="s">
        <v>42</v>
      </c>
      <c r="C22" s="263">
        <v>5868000</v>
      </c>
      <c r="D22" s="263">
        <v>5788300</v>
      </c>
      <c r="E22" s="264">
        <v>79700</v>
      </c>
      <c r="F22" s="264">
        <v>5868000</v>
      </c>
      <c r="G22" s="263">
        <v>5706000</v>
      </c>
      <c r="H22" s="263">
        <v>162000</v>
      </c>
      <c r="I22" s="263">
        <v>5788300</v>
      </c>
      <c r="J22" s="263">
        <v>5626300</v>
      </c>
      <c r="K22" s="263">
        <v>162000</v>
      </c>
      <c r="L22" s="266"/>
    </row>
    <row r="23" spans="1:12" s="31" customFormat="1" ht="18.75" customHeight="1">
      <c r="A23" s="258">
        <v>16</v>
      </c>
      <c r="B23" s="248" t="s">
        <v>43</v>
      </c>
      <c r="C23" s="263">
        <v>5567600</v>
      </c>
      <c r="D23" s="263">
        <v>5519500</v>
      </c>
      <c r="E23" s="264">
        <v>48100</v>
      </c>
      <c r="F23" s="264">
        <v>5567600</v>
      </c>
      <c r="G23" s="263">
        <v>5462600</v>
      </c>
      <c r="H23" s="263">
        <v>105000</v>
      </c>
      <c r="I23" s="263">
        <v>5519500</v>
      </c>
      <c r="J23" s="263">
        <v>5414500</v>
      </c>
      <c r="K23" s="263">
        <v>105000</v>
      </c>
      <c r="L23" s="266"/>
    </row>
    <row r="24" spans="1:12" s="31" customFormat="1" ht="18.75" customHeight="1">
      <c r="A24" s="258">
        <v>17</v>
      </c>
      <c r="B24" s="248" t="s">
        <v>44</v>
      </c>
      <c r="C24" s="263">
        <v>6252100</v>
      </c>
      <c r="D24" s="263">
        <v>6212220</v>
      </c>
      <c r="E24" s="264">
        <v>39880</v>
      </c>
      <c r="F24" s="264">
        <v>6252100</v>
      </c>
      <c r="G24" s="263">
        <v>6128100</v>
      </c>
      <c r="H24" s="263">
        <v>124000</v>
      </c>
      <c r="I24" s="263">
        <v>6212220</v>
      </c>
      <c r="J24" s="263">
        <v>6088220</v>
      </c>
      <c r="K24" s="263">
        <v>124000</v>
      </c>
      <c r="L24" s="266"/>
    </row>
    <row r="25" spans="1:12" s="31" customFormat="1" ht="18.75" customHeight="1">
      <c r="A25" s="259">
        <v>18</v>
      </c>
      <c r="B25" s="248" t="s">
        <v>45</v>
      </c>
      <c r="C25" s="263">
        <v>8175000</v>
      </c>
      <c r="D25" s="263">
        <v>8098000</v>
      </c>
      <c r="E25" s="264">
        <v>77000</v>
      </c>
      <c r="F25" s="264">
        <v>8175000</v>
      </c>
      <c r="G25" s="263">
        <v>7893000</v>
      </c>
      <c r="H25" s="263">
        <v>282000</v>
      </c>
      <c r="I25" s="263">
        <v>8098000</v>
      </c>
      <c r="J25" s="263">
        <v>7816000</v>
      </c>
      <c r="K25" s="263">
        <v>282000</v>
      </c>
      <c r="L25" s="266"/>
    </row>
    <row r="26" spans="1:12" s="31" customFormat="1" ht="18.75" customHeight="1" thickBot="1">
      <c r="A26" s="260">
        <v>19</v>
      </c>
      <c r="B26" s="261" t="s">
        <v>46</v>
      </c>
      <c r="C26" s="268">
        <v>5696600</v>
      </c>
      <c r="D26" s="268">
        <v>5326200</v>
      </c>
      <c r="E26" s="269">
        <v>370400</v>
      </c>
      <c r="F26" s="269">
        <v>5696600</v>
      </c>
      <c r="G26" s="268">
        <v>5535600</v>
      </c>
      <c r="H26" s="268">
        <v>161000</v>
      </c>
      <c r="I26" s="268">
        <v>5326200</v>
      </c>
      <c r="J26" s="268">
        <v>5165200</v>
      </c>
      <c r="K26" s="268">
        <v>161000</v>
      </c>
      <c r="L26" s="270"/>
    </row>
  </sheetData>
  <sheetProtection/>
  <mergeCells count="12">
    <mergeCell ref="A1:L1"/>
    <mergeCell ref="A2:L2"/>
    <mergeCell ref="A3:L3"/>
    <mergeCell ref="A5:A6"/>
    <mergeCell ref="B5:B6"/>
    <mergeCell ref="C5:C6"/>
    <mergeCell ref="D5:E5"/>
    <mergeCell ref="L5:L6"/>
    <mergeCell ref="F5:F6"/>
    <mergeCell ref="G5:H5"/>
    <mergeCell ref="I5:I6"/>
    <mergeCell ref="J5:K5"/>
  </mergeCells>
  <printOptions horizontalCentered="1"/>
  <pageMargins left="0" right="0" top="0.5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Cong ty Co phan May tinh 68</cp:lastModifiedBy>
  <cp:lastPrinted>2015-12-22T01:33:35Z</cp:lastPrinted>
  <dcterms:created xsi:type="dcterms:W3CDTF">2008-12-09T12:52:15Z</dcterms:created>
  <dcterms:modified xsi:type="dcterms:W3CDTF">2016-01-22T02:55:37Z</dcterms:modified>
  <cp:category/>
  <cp:version/>
  <cp:contentType/>
  <cp:contentStatus/>
</cp:coreProperties>
</file>